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chad\Desktop\"/>
    </mc:Choice>
  </mc:AlternateContent>
  <xr:revisionPtr revIDLastSave="0" documentId="8_{8505CE4A-FAA2-4434-A6EE-FB7DE735BD05}" xr6:coauthVersionLast="47" xr6:coauthVersionMax="47" xr10:uidLastSave="{00000000-0000-0000-0000-000000000000}"/>
  <bookViews>
    <workbookView xWindow="3630" yWindow="1860" windowWidth="20490" windowHeight="14070" xr2:uid="{AC38DD5F-BCC3-46BF-8799-624CB100FB68}"/>
  </bookViews>
  <sheets>
    <sheet name="1 Cover Page" sheetId="1" r:id="rId1"/>
    <sheet name="2 General Questions" sheetId="8" r:id="rId2"/>
    <sheet name="3 Parking Lot" sheetId="2" r:id="rId3"/>
    <sheet name="4 Perimeter Buffer" sheetId="3" r:id="rId4"/>
    <sheet name="5 Streetscape-Street Tree" sheetId="4" r:id="rId5"/>
    <sheet name="6 Site Landscaping" sheetId="5" r:id="rId6"/>
    <sheet name="7 Details" sheetId="7"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22" i="5" l="1"/>
  <c r="H23" i="5" s="1"/>
  <c r="H12" i="5"/>
  <c r="H9" i="5"/>
  <c r="H16" i="5" s="1"/>
  <c r="H47" i="4"/>
  <c r="H48" i="4" s="1"/>
  <c r="H46" i="4"/>
  <c r="H45" i="4"/>
  <c r="V23" i="4"/>
  <c r="W23" i="4" s="1"/>
  <c r="V22" i="4"/>
  <c r="W22" i="4" s="1"/>
  <c r="V21" i="4"/>
  <c r="W21" i="4" s="1"/>
  <c r="V20" i="4"/>
  <c r="W20" i="4" s="1"/>
  <c r="V19" i="4"/>
  <c r="W19" i="4" s="1"/>
  <c r="V17" i="4"/>
  <c r="W17" i="4" s="1"/>
  <c r="V16" i="4"/>
  <c r="W16" i="4" s="1"/>
  <c r="V15" i="4"/>
  <c r="W15" i="4" s="1"/>
  <c r="V14" i="4"/>
  <c r="W14" i="4" s="1"/>
  <c r="V13" i="4"/>
  <c r="W13" i="4" s="1"/>
  <c r="V11" i="4"/>
  <c r="W11" i="4" s="1"/>
  <c r="V10" i="4"/>
  <c r="W10" i="4" s="1"/>
  <c r="V9" i="4"/>
  <c r="W9" i="4" s="1"/>
  <c r="V7" i="4"/>
  <c r="W7" i="4" s="1"/>
  <c r="V8" i="4"/>
  <c r="W8" i="4" s="1"/>
  <c r="H9" i="4"/>
  <c r="J24" i="4" s="1"/>
  <c r="M23" i="4"/>
  <c r="N23" i="4" s="1"/>
  <c r="M22" i="4"/>
  <c r="N22" i="4" s="1"/>
  <c r="M21" i="4"/>
  <c r="N21" i="4" s="1"/>
  <c r="M20" i="4"/>
  <c r="N20" i="4" s="1"/>
  <c r="M19" i="4"/>
  <c r="N19" i="4" s="1"/>
  <c r="M17" i="4"/>
  <c r="N17" i="4" s="1"/>
  <c r="M16" i="4"/>
  <c r="N16" i="4" s="1"/>
  <c r="M15" i="4"/>
  <c r="N15" i="4" s="1"/>
  <c r="M14" i="4"/>
  <c r="N14" i="4" s="1"/>
  <c r="M13" i="4"/>
  <c r="N13" i="4" s="1"/>
  <c r="M11" i="4"/>
  <c r="N11" i="4" s="1"/>
  <c r="M10" i="4"/>
  <c r="N10" i="4" s="1"/>
  <c r="M9" i="4"/>
  <c r="N9" i="4" s="1"/>
  <c r="M8" i="4"/>
  <c r="N8" i="4" s="1"/>
  <c r="M7" i="4"/>
  <c r="N7" i="4" s="1"/>
  <c r="H17" i="5" l="1"/>
  <c r="H18" i="5" s="1"/>
  <c r="H19" i="5" s="1"/>
  <c r="H20" i="5" s="1"/>
  <c r="S16" i="4"/>
  <c r="S17" i="4"/>
  <c r="S10" i="4"/>
  <c r="S22" i="4"/>
  <c r="S11" i="4"/>
  <c r="S23" i="4"/>
  <c r="S12" i="4"/>
  <c r="S24" i="4"/>
  <c r="S21" i="4"/>
  <c r="S18" i="4"/>
  <c r="S7" i="4"/>
  <c r="S20" i="4"/>
  <c r="S9" i="4"/>
  <c r="S13" i="4"/>
  <c r="S14" i="4"/>
  <c r="S19" i="4"/>
  <c r="S8" i="4"/>
  <c r="S15" i="4"/>
  <c r="J19" i="4"/>
  <c r="J22" i="4"/>
  <c r="J20" i="4"/>
  <c r="J23" i="4"/>
  <c r="J14" i="4"/>
  <c r="J21" i="4"/>
  <c r="J15" i="4"/>
  <c r="J16" i="4"/>
  <c r="J17" i="4"/>
  <c r="J18" i="4"/>
  <c r="J13" i="4"/>
  <c r="J10" i="4"/>
  <c r="J11" i="4"/>
  <c r="J12" i="4"/>
  <c r="J7" i="4"/>
  <c r="J8" i="4"/>
  <c r="J9" i="4"/>
  <c r="H9" i="3"/>
  <c r="H23" i="3" s="1"/>
  <c r="H19" i="2"/>
  <c r="H20" i="2" s="1"/>
  <c r="H12" i="2"/>
  <c r="H13" i="2" s="1"/>
  <c r="G29" i="2"/>
  <c r="H29" i="2" s="1"/>
  <c r="G28" i="2"/>
  <c r="H28" i="2" s="1"/>
  <c r="G27" i="2"/>
  <c r="H27" i="2" s="1"/>
  <c r="G26" i="2"/>
  <c r="H26" i="2" s="1"/>
  <c r="H47" i="3" l="1"/>
  <c r="H48" i="3" s="1"/>
  <c r="H44" i="3"/>
  <c r="H45" i="3" s="1"/>
  <c r="H42" i="3"/>
  <c r="H43" i="3" s="1"/>
  <c r="H10" i="3"/>
  <c r="H27" i="3"/>
  <c r="H25" i="3"/>
  <c r="S26" i="4"/>
  <c r="H34" i="4" s="1"/>
  <c r="H39" i="4" s="1"/>
  <c r="J26" i="4"/>
  <c r="H25" i="4" s="1"/>
  <c r="H64" i="3" l="1"/>
  <c r="H65" i="3" s="1"/>
  <c r="H66" i="3"/>
  <c r="H67" i="3" s="1"/>
  <c r="H69" i="3"/>
  <c r="H70" i="3" s="1"/>
  <c r="H55" i="3"/>
  <c r="H56" i="3" s="1"/>
  <c r="H53" i="3"/>
  <c r="H54" i="3" s="1"/>
  <c r="H58" i="3"/>
  <c r="H59" i="3" s="1"/>
  <c r="H35" i="4"/>
  <c r="H37" i="4"/>
  <c r="H26" i="4"/>
  <c r="H30" i="4"/>
  <c r="H28" i="4"/>
</calcChain>
</file>

<file path=xl/sharedStrings.xml><?xml version="1.0" encoding="utf-8"?>
<sst xmlns="http://schemas.openxmlformats.org/spreadsheetml/2006/main" count="282" uniqueCount="175">
  <si>
    <t>Laurel Park Landscaping Calculations Worksheet</t>
  </si>
  <si>
    <t>Purpose:</t>
  </si>
  <si>
    <t>Last updated:</t>
  </si>
  <si>
    <t>Using this Worksheet:</t>
  </si>
  <si>
    <t>Disclaimer:</t>
  </si>
  <si>
    <t>This worksheet is provided as an aid to applicants or Town staff, but the exact determination of the number and placement of required landscaping materials depends on many factors including site conditions, the type of use proposed or existing, retention of existing vegetation, whether or not the site is part of a phased or master planned development,  and other aspects.  Applicants with questions are advised to consult with Town staff to ensure proper interpretation of the UDO standards and the results of the calculations in this worksheet.</t>
  </si>
  <si>
    <t>Additional Information:</t>
  </si>
  <si>
    <t>Page 2 of 7 - General Questions</t>
  </si>
  <si>
    <t>Page 1 of 7 - Cover Page</t>
  </si>
  <si>
    <t>Q1</t>
  </si>
  <si>
    <t>Project Address</t>
  </si>
  <si>
    <t>Q2</t>
  </si>
  <si>
    <t>Zoning District Designation of Site</t>
  </si>
  <si>
    <t>Q3</t>
  </si>
  <si>
    <t>Proposed Use Type</t>
  </si>
  <si>
    <t>Q4</t>
  </si>
  <si>
    <t xml:space="preserve">If the site is less than one acre in size, divide its  total square footage by 43,560 and list the resulting decimal figure </t>
  </si>
  <si>
    <t>Q5</t>
  </si>
  <si>
    <t>Q6</t>
  </si>
  <si>
    <t>Page 3 of 7 - Parking Lot Landscaping</t>
  </si>
  <si>
    <t>These standards are applied only to developments that must provide parking lots.  Uses like single-family homes that are permitted to park vehicles within driveways are not required to comply with these requirements.</t>
  </si>
  <si>
    <t xml:space="preserve">Total number of proposed off-street parking spaces on the site: </t>
  </si>
  <si>
    <t>Shade Trees:</t>
  </si>
  <si>
    <t>Requirement: Parking lot islands planted with shrubs or canopy trees are required at the end of each row of parking spaces that contains 12 or more parking spaces.  Landscaping strips running the full length of the adjacent parking space row are required adjacent to every 6th row pf parking spaces within a parking lot.</t>
  </si>
  <si>
    <t>Requirement: 1 shade tree per every 8 parking spaces, or portion thereof and 1 shade tree within 60 feet of every parking space.</t>
  </si>
  <si>
    <t>Parking Lot Landscaping Islands or Strips:</t>
  </si>
  <si>
    <t>Total number of proposed landscaping islands or strips:</t>
  </si>
  <si>
    <t>Total number of required shrubs if no canopy trees are provided (1 canopy tree may be substituted for up to 3 shrubs in each island or landscaping strip):</t>
  </si>
  <si>
    <t>Perimeter Screening:</t>
  </si>
  <si>
    <t>adjacent to front lot line</t>
  </si>
  <si>
    <t>adjacent to one side lot line</t>
  </si>
  <si>
    <t>adjacent to other side lot line</t>
  </si>
  <si>
    <t>Total span of parking lot perimeter edge:</t>
  </si>
  <si>
    <t>To complete this sheet, provide answers within the grey boxes. Requirements will appear within yellow boxes.</t>
  </si>
  <si>
    <t>Approx. Total number of required shade trees:</t>
  </si>
  <si>
    <t>See diagram on page below for how to determine adjacency.</t>
  </si>
  <si>
    <t>Perimeter screening parking lot perimeter edge span guidance diagram:</t>
  </si>
  <si>
    <t>Total number of required shrubs along parking lot edge:</t>
  </si>
  <si>
    <t>Page 4 of 7 - Perimeter Buffer Landscaping</t>
  </si>
  <si>
    <t>Zoning of the Subject Site:</t>
  </si>
  <si>
    <t>From Page 2 of this worksheet:</t>
  </si>
  <si>
    <t>R-30</t>
  </si>
  <si>
    <t>Zoning on Adjacent Lots:</t>
  </si>
  <si>
    <t>Zoning district designation of the lot(s) abutting the rear lot line of the lot or site:</t>
  </si>
  <si>
    <t>Zoning district designation of the lot(s) abutting one side lot line of the lot or site (Referred to in subsequent rows on this sheet as Lot Side "A"):</t>
  </si>
  <si>
    <t>Zoning district designation of the lot(s) abutting the other side lot line of the lot or site (Referred to in subsequent rows on this sheet as Lot Side "B"):</t>
  </si>
  <si>
    <t>Type of Perimeter Buffer Required:</t>
  </si>
  <si>
    <t>In some cases, a side or rear lot line may abut more than one adjacent lot, and the adjacent lots have differing zoning district designations.  If this is the case, please leave that cell blank and work with Town staff to determine the type of perimeter buffer required for that lot line.</t>
  </si>
  <si>
    <t>Type of Perimeter Buffer along Side Lot Line "A":</t>
  </si>
  <si>
    <t>See UDO Section 7.4.9 for details about the different perimeter buffer types.</t>
  </si>
  <si>
    <t>R-20</t>
  </si>
  <si>
    <t>OI</t>
  </si>
  <si>
    <t>MM</t>
  </si>
  <si>
    <t>TC</t>
  </si>
  <si>
    <t>I-1</t>
  </si>
  <si>
    <t>PD</t>
  </si>
  <si>
    <t>A</t>
  </si>
  <si>
    <t>B</t>
  </si>
  <si>
    <t>C</t>
  </si>
  <si>
    <t>None</t>
  </si>
  <si>
    <t>Type of Perimeter Buffer along Rear Lot Line:</t>
  </si>
  <si>
    <t>Type of Permitter Buffer along Side Lot Line "B":</t>
  </si>
  <si>
    <t>Requirement: each edge of a parking lot adjacent to a lot line (front, side, rear) shall include a continuous row of evergreen shrubs planted no more than 3 feet on-center between the edge of the parking lot and the lot line.</t>
  </si>
  <si>
    <t>adjacent to rear lot line</t>
  </si>
  <si>
    <t>Page 5 of 7 - Streetscape Buffer / Street Tree Landscaping</t>
  </si>
  <si>
    <t>These standards are applied to all forms of development.  Perimeter buffers are required along side and rear lot lines between different uses in accordance with UDO Section 7.4.9.  Lot lines adjacent to streets are subject to the streetscape buffer requirements (page 5 of this worksheet).</t>
  </si>
  <si>
    <t>Please type responses into the grey cells for each of the following general questions. Some of this information is used by subsequent pages in this worksheet to determine the approximate landscaping and screening requirements for the site.</t>
  </si>
  <si>
    <t>Is this development part of a subdivision? If so please list the subdivision name</t>
  </si>
  <si>
    <t>These standards are applied to lot lines abutting public or private streets in accordance with UDO Section 7.4.10.  Typically, a lot abuts a street on only one side, though corner lots abut streets on two sides.  Some lots can be bounded by streets on three or more sides. Each lot side abutting a street is required to provide a streetscape buffer.  Lots in the Town Center (TC) district are required to provide street trees in the right-of-way instead of providing a streetscape buffer.</t>
  </si>
  <si>
    <t>Number of Canopy Trees:</t>
  </si>
  <si>
    <t>Number of Understory Trees:</t>
  </si>
  <si>
    <t>Number of Shrubs (at least 25% must be evergreen):</t>
  </si>
  <si>
    <t>Answer this question only if there is more than one street abutting the lot. Street type will be one of the three types used in the question for the front lot line.</t>
  </si>
  <si>
    <t>This should be either  "Local", "Minor", or "Major" based on the adopted Comprehensive Transportation Plan.  Applicants may obtain this information from Town staff.</t>
  </si>
  <si>
    <t>R-30 Local</t>
  </si>
  <si>
    <t>R-30 Major</t>
  </si>
  <si>
    <t>R-30 Minor</t>
  </si>
  <si>
    <t>R-20 Local</t>
  </si>
  <si>
    <t>R-20 Minor</t>
  </si>
  <si>
    <t>R-20 Major</t>
  </si>
  <si>
    <t>OI Local</t>
  </si>
  <si>
    <t>OI Minor</t>
  </si>
  <si>
    <t>OI Major</t>
  </si>
  <si>
    <t>TC Local</t>
  </si>
  <si>
    <t>TC Minor</t>
  </si>
  <si>
    <t>TC Major</t>
  </si>
  <si>
    <t>MM Local</t>
  </si>
  <si>
    <t>MM Minor</t>
  </si>
  <si>
    <t>MM Major</t>
  </si>
  <si>
    <t>I-I Local</t>
  </si>
  <si>
    <t>I-1 Minor</t>
  </si>
  <si>
    <t>I-1 Major</t>
  </si>
  <si>
    <t>in feet - round up if distance has a decimal or fraction</t>
  </si>
  <si>
    <t>district/road equat.</t>
  </si>
  <si>
    <t>Canopy</t>
  </si>
  <si>
    <t>Buffer</t>
  </si>
  <si>
    <t>Canopy Rounded</t>
  </si>
  <si>
    <t>Understory</t>
  </si>
  <si>
    <t>Underrounded</t>
  </si>
  <si>
    <t>Shrub</t>
  </si>
  <si>
    <t>Shrubrounded</t>
  </si>
  <si>
    <t>in feet - round up if distance has a decimal.</t>
  </si>
  <si>
    <t>Use these numbers only when there is an additional street bounding the site.</t>
  </si>
  <si>
    <r>
      <t xml:space="preserve">Amount of Required Streetscape Landscaping Along </t>
    </r>
    <r>
      <rPr>
        <b/>
        <u/>
        <sz val="11"/>
        <color theme="1"/>
        <rFont val="Calibri"/>
        <family val="2"/>
        <scheme val="minor"/>
      </rPr>
      <t>Front</t>
    </r>
    <r>
      <rPr>
        <b/>
        <sz val="11"/>
        <color theme="1"/>
        <rFont val="Calibri"/>
        <family val="2"/>
        <scheme val="minor"/>
      </rPr>
      <t xml:space="preserve"> Lot Line:</t>
    </r>
  </si>
  <si>
    <r>
      <t xml:space="preserve">Amount of Required Streetscape Landscaping Along </t>
    </r>
    <r>
      <rPr>
        <b/>
        <u/>
        <sz val="11"/>
        <color theme="1"/>
        <rFont val="Calibri"/>
        <family val="2"/>
        <scheme val="minor"/>
      </rPr>
      <t>Other</t>
    </r>
    <r>
      <rPr>
        <b/>
        <sz val="11"/>
        <color theme="1"/>
        <rFont val="Calibri"/>
        <family val="2"/>
        <scheme val="minor"/>
      </rPr>
      <t xml:space="preserve"> Lot Line:</t>
    </r>
  </si>
  <si>
    <r>
      <t xml:space="preserve">Type of Street Abutting the </t>
    </r>
    <r>
      <rPr>
        <b/>
        <u/>
        <sz val="11"/>
        <color theme="1"/>
        <rFont val="Calibri"/>
        <family val="2"/>
        <scheme val="minor"/>
      </rPr>
      <t>Front</t>
    </r>
    <r>
      <rPr>
        <b/>
        <sz val="11"/>
        <color theme="1"/>
        <rFont val="Calibri"/>
        <family val="2"/>
        <scheme val="minor"/>
      </rPr>
      <t xml:space="preserve"> Lot Line:</t>
    </r>
  </si>
  <si>
    <r>
      <t xml:space="preserve">Length of </t>
    </r>
    <r>
      <rPr>
        <b/>
        <u/>
        <sz val="11"/>
        <color theme="1"/>
        <rFont val="Calibri"/>
        <family val="2"/>
        <scheme val="minor"/>
      </rPr>
      <t>Front</t>
    </r>
    <r>
      <rPr>
        <b/>
        <sz val="11"/>
        <color theme="1"/>
        <rFont val="Calibri"/>
        <family val="2"/>
        <scheme val="minor"/>
      </rPr>
      <t xml:space="preserve"> Lot Line  Abutting a Street:</t>
    </r>
  </si>
  <si>
    <r>
      <t xml:space="preserve">Length of </t>
    </r>
    <r>
      <rPr>
        <b/>
        <u/>
        <sz val="11"/>
        <color theme="1"/>
        <rFont val="Calibri"/>
        <family val="2"/>
        <scheme val="minor"/>
      </rPr>
      <t>Other</t>
    </r>
    <r>
      <rPr>
        <b/>
        <sz val="11"/>
        <color theme="1"/>
        <rFont val="Calibri"/>
        <family val="2"/>
        <scheme val="minor"/>
      </rPr>
      <t xml:space="preserve"> Lot Line  Abutting a Street (if any):</t>
    </r>
  </si>
  <si>
    <r>
      <t xml:space="preserve">Type of Street Abutting </t>
    </r>
    <r>
      <rPr>
        <b/>
        <u/>
        <sz val="11"/>
        <color theme="1"/>
        <rFont val="Calibri"/>
        <family val="2"/>
        <scheme val="minor"/>
      </rPr>
      <t>Other</t>
    </r>
    <r>
      <rPr>
        <b/>
        <sz val="11"/>
        <color theme="1"/>
        <rFont val="Calibri"/>
        <family val="2"/>
        <scheme val="minor"/>
      </rPr>
      <t xml:space="preserve"> Lot Line (if any):</t>
    </r>
  </si>
  <si>
    <t>Front lot line</t>
  </si>
  <si>
    <t>Other lot line</t>
  </si>
  <si>
    <t>Street Trees:</t>
  </si>
  <si>
    <t>Length of Street (in feet - round up if distance has a decimal):</t>
  </si>
  <si>
    <t>Number of Required Understory Street Trees (when overhead utilities or other encroachments are present):</t>
  </si>
  <si>
    <t>Answer should be one of the following: R-30, R-20, OI, MM, TC, I-1, or PD. Please check the Town's most recent zoning map or check with Town staff if you are not sure.</t>
  </si>
  <si>
    <t>Answer should be one of the following: "Residential" (Residential includes nursing home or assisted living uses), "Public or Institutional", "Commercial",  "Industrial", or "Mixed"</t>
  </si>
  <si>
    <t>Size of Site (in acres - including any decimals or fractions)</t>
  </si>
  <si>
    <t>Is there an approved  variance, administrative adjustment, or special use permit associated with this site? If so, please list the approval number below</t>
  </si>
  <si>
    <t>Page 6 of 7 - Site Landscaping</t>
  </si>
  <si>
    <t>These standards are applied to all new developments and are intended to help screen building foundations and to ensure an even dispersal of landscaping material throughout the site.</t>
  </si>
  <si>
    <t>Use Type (existing or proposed) on the Site:</t>
  </si>
  <si>
    <t>From Page 2 of this Worksheet:</t>
  </si>
  <si>
    <t>Size of the Site (in acres):</t>
  </si>
  <si>
    <t>Total Span of Principal Building Walls(s) Facing Streets (feet):</t>
  </si>
  <si>
    <t>Include the distance of all walls of the principal building that face a street (excluding alleys):</t>
  </si>
  <si>
    <t>Residential</t>
  </si>
  <si>
    <t>Public and Institutional</t>
  </si>
  <si>
    <t>Commercial</t>
  </si>
  <si>
    <t>Industrial</t>
  </si>
  <si>
    <t>Mixed</t>
  </si>
  <si>
    <t>Number of new canopy trees required assuming there were no existing trees or other trees required as other landscaping:</t>
  </si>
  <si>
    <t>Required Number of  Canopy Tree Caliper Inches:</t>
  </si>
  <si>
    <t>This is the number of required inches of trees (not the number of trees required). To determine the number of canopy trees required, divide this number by 3.  Existing trees and other forms of required trees are credited towards the site landscaping requirements</t>
  </si>
  <si>
    <t>Required Number of Shrubs Along Building Foundations</t>
  </si>
  <si>
    <t>To be located within 15' of building walls facing streets:</t>
  </si>
  <si>
    <t>Only use these numbers when the site is in the Town Center (TC) District and the Town or the NCDOT will allow trees within the street right-of-way.  Applicants must use understory trees when there are overhead utilities or other upper-story encroachments in the right-of-way.  Understory trees must be more closely spaced from one another than canopy trees.</t>
  </si>
  <si>
    <t>Number of Required Canopy Street Trees (no overhead utilities or encroachments present):</t>
  </si>
  <si>
    <t>See Section 7.4.10.D for minimum streetscape buffer width.</t>
  </si>
  <si>
    <t>To complete this sheet, provide answers within the grey boxes. Requirements will appear within yellow boxes.  If your lot is located within the Town Center (TC) zoning district, move to the portion of the worksheet dealing with street trees below.</t>
  </si>
  <si>
    <t>This worksheet is a tool for applicants and Town staff to gain a general sense about how to comply with the Town's landscaping requirements in Section 7.4 of the UDO  as part of a development proposal.</t>
  </si>
  <si>
    <t>This worksheet has seven different pages, most corresponding to a type of required landscaping.  There are a series of general questions about the proposed site on Page 2.  Applicants should insert answers to these questions and that information will be used in subsequent sheets to calculate the approximate amount of required landscaping. Failing to insert answer one or more of the general questions on Page 2 will result in no information one or more of the subsequent pages.  This information should be used by applicants to prepare the landscaping plan required as part of Section 7.4.4 of the UDO. Page 7 of this worksheet includes additional general provisions and information of significance for applicants.</t>
  </si>
  <si>
    <t>Applicants are advised to review the Page 7 of this worksheet for additional details and provisions related to UDO requirements.</t>
  </si>
  <si>
    <t xml:space="preserve"> </t>
  </si>
  <si>
    <t>Length of Rear Lot Line:</t>
  </si>
  <si>
    <t>Length of Side Lot Line "A":</t>
  </si>
  <si>
    <t>Length of Side Lot Line "B":</t>
  </si>
  <si>
    <t>NOTE: In cases where a lot line abuts two or more different zoning districts, the length calculation should be performed for each segment individually</t>
  </si>
  <si>
    <t>Canopy Trees:</t>
  </si>
  <si>
    <t>Understory Trees:</t>
  </si>
  <si>
    <t>Shrubs:</t>
  </si>
  <si>
    <r>
      <t xml:space="preserve">Required Plantings Along </t>
    </r>
    <r>
      <rPr>
        <b/>
        <u/>
        <sz val="11"/>
        <color theme="1"/>
        <rFont val="Calibri"/>
        <family val="2"/>
        <scheme val="minor"/>
      </rPr>
      <t>REAR</t>
    </r>
    <r>
      <rPr>
        <b/>
        <sz val="11"/>
        <color theme="1"/>
        <rFont val="Calibri"/>
        <family val="2"/>
        <scheme val="minor"/>
      </rPr>
      <t xml:space="preserve"> Lot Line</t>
    </r>
  </si>
  <si>
    <t>(understory trees in type C buffers must be 75% evergreen)</t>
  </si>
  <si>
    <r>
      <t>Required Plantings Along "</t>
    </r>
    <r>
      <rPr>
        <b/>
        <u/>
        <sz val="11"/>
        <color theme="1"/>
        <rFont val="Calibri"/>
        <family val="2"/>
        <scheme val="minor"/>
      </rPr>
      <t>SIDE A"</t>
    </r>
    <r>
      <rPr>
        <b/>
        <sz val="11"/>
        <color theme="1"/>
        <rFont val="Calibri"/>
        <family val="2"/>
        <scheme val="minor"/>
      </rPr>
      <t xml:space="preserve"> Lot Line</t>
    </r>
  </si>
  <si>
    <r>
      <t xml:space="preserve">Required Plantings Along </t>
    </r>
    <r>
      <rPr>
        <b/>
        <u/>
        <sz val="11"/>
        <color theme="1"/>
        <rFont val="Calibri"/>
        <family val="2"/>
        <scheme val="minor"/>
      </rPr>
      <t>"SIDE B"</t>
    </r>
    <r>
      <rPr>
        <b/>
        <sz val="11"/>
        <color theme="1"/>
        <rFont val="Calibri"/>
        <family val="2"/>
        <scheme val="minor"/>
      </rPr>
      <t xml:space="preserve"> Lot Line</t>
    </r>
  </si>
  <si>
    <t>(be sure to maintain compliance with maximum on-center spacing rules)</t>
  </si>
  <si>
    <t>(the UDO specifies a minimum % evergreen based on type of buffer)</t>
  </si>
  <si>
    <t>Page 7 of 7 - Details Page</t>
  </si>
  <si>
    <t>This page lists additional details applicants using this worksheet should be aware of.</t>
  </si>
  <si>
    <t>All improvements and expansions, regardless of the level of expenditure are subject to the standards for invasive species removal.</t>
  </si>
  <si>
    <t>This worksheet is made available for the ease of applicants to be used as part of the application process to determine what is required for landscaping by the UDO.</t>
  </si>
  <si>
    <t>The landscaping standards in the UDO apply to new principal structures and open uses of land established after Aug 8, 2021.</t>
  </si>
  <si>
    <t>Improvements and expansions to existing buildings, parking areas, open uses of land are subject to the nonconforming sites standards in Section 5.6 of the UDO – the amount of required landscaping varies based on the level of expenditures being made.</t>
  </si>
  <si>
    <t>A multi-phase development only required to provide landscaping associated with the active phase unless an alternate arrangement is approved by the Town Manager.</t>
  </si>
  <si>
    <t>A landscaping plan is required for most forms of development and needs to depict the items described in UDO Section 7.4.4.A.3.</t>
  </si>
  <si>
    <t>There are minimum tree height and tree trunk caliper size requirements for trees at time of planting.</t>
  </si>
  <si>
    <t>All species must be on the Town’s allowable vegetation list or be approved by the Town Manager.</t>
  </si>
  <si>
    <t>All required landscaping that includes on a site must comply with species diversity requirements for trees in UDO Section 7.4.6.</t>
  </si>
  <si>
    <t>Soil stabilization and ground cover is required in all landscaping areas.</t>
  </si>
  <si>
    <t>Maximum on-center spacing requirements apply to landscaping materials associated with required street trees, required perimeter planting around parking lots, and plantings proposed to meet the screening requirements.</t>
  </si>
  <si>
    <t>The minimum specifications for plant materials are specified in UDO Section 7.4.6.</t>
  </si>
  <si>
    <t>In some cases, use of a fence or a berm can reduce a minimum buffer width requirement or to reduce the number of required shrubs.</t>
  </si>
  <si>
    <t>Planting flexibility may be proposed for consideration as a part of Section 7.4.13 of the UDO.</t>
  </si>
  <si>
    <t>There are minimum gallon size and height or spread at time of planting for shrubs, and parking lot perimeter shrubs must grow to a minimum height of 36 inches above grade within 3 years of planting.</t>
  </si>
  <si>
    <t>Perimeter and streetscape buffers have minimum widths that must be maintained.</t>
  </si>
  <si>
    <t>Required landscaping shall not be severely pruned and must be maintained or replaced in accordance with Section 7.4.15 of the UDO.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</si>
</sst>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b/>
      <sz val="18"/>
      <color theme="1"/>
      <name val="Calibri"/>
      <family val="2"/>
      <scheme val="minor"/>
    </font>
    <font>
      <sz val="10"/>
      <color theme="1"/>
      <name val="Calibri"/>
      <family val="2"/>
      <scheme val="minor"/>
    </font>
    <font>
      <sz val="9"/>
      <color theme="1"/>
      <name val="Calibri"/>
      <family val="2"/>
      <scheme val="minor"/>
    </font>
    <font>
      <sz val="11"/>
      <color theme="0"/>
      <name val="Calibri"/>
      <family val="2"/>
      <scheme val="minor"/>
    </font>
    <font>
      <u/>
      <sz val="11"/>
      <color theme="1"/>
      <name val="Calibri"/>
      <family val="2"/>
      <scheme val="minor"/>
    </font>
    <font>
      <b/>
      <sz val="11"/>
      <color theme="0"/>
      <name val="Calibri"/>
      <family val="2"/>
      <scheme val="minor"/>
    </font>
    <font>
      <b/>
      <u/>
      <sz val="11"/>
      <color theme="1"/>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theme="0"/>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78">
    <xf numFmtId="0" fontId="0" fillId="0" borderId="0" xfId="0"/>
    <xf numFmtId="0" fontId="1" fillId="0" borderId="0" xfId="0" applyFont="1"/>
    <xf numFmtId="0" fontId="2" fillId="0" borderId="0" xfId="0" applyFont="1"/>
    <xf numFmtId="0" fontId="0" fillId="0" borderId="0" xfId="0" applyAlignment="1">
      <alignment horizontal="center" vertical="center" wrapText="1"/>
    </xf>
    <xf numFmtId="0" fontId="0" fillId="0" borderId="0" xfId="0" applyAlignment="1">
      <alignment horizontal="right"/>
    </xf>
    <xf numFmtId="0" fontId="4" fillId="0" borderId="0" xfId="0" applyFont="1"/>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wrapText="1"/>
    </xf>
    <xf numFmtId="0" fontId="1" fillId="0" borderId="2" xfId="0" applyFont="1" applyBorder="1" applyAlignment="1">
      <alignment horizontal="center" vertical="center"/>
    </xf>
    <xf numFmtId="0" fontId="1" fillId="0" borderId="1" xfId="0" applyFont="1" applyBorder="1"/>
    <xf numFmtId="0" fontId="0" fillId="0" borderId="1" xfId="0" applyBorder="1" applyAlignment="1">
      <alignment vertical="center"/>
    </xf>
    <xf numFmtId="0" fontId="0" fillId="0" borderId="1" xfId="0" applyBorder="1"/>
    <xf numFmtId="0" fontId="0" fillId="0" borderId="2" xfId="0" applyBorder="1"/>
    <xf numFmtId="0" fontId="0" fillId="0" borderId="0" xfId="0" applyBorder="1"/>
    <xf numFmtId="0" fontId="5" fillId="0" borderId="1" xfId="0" applyFont="1" applyBorder="1"/>
    <xf numFmtId="0" fontId="0" fillId="0" borderId="1" xfId="0" applyBorder="1" applyAlignment="1"/>
    <xf numFmtId="0" fontId="0" fillId="0" borderId="2" xfId="0" applyBorder="1" applyAlignment="1"/>
    <xf numFmtId="0" fontId="0" fillId="0" borderId="0" xfId="0" applyFill="1" applyAlignment="1">
      <alignment vertical="center" wrapText="1"/>
    </xf>
    <xf numFmtId="0" fontId="0" fillId="0" borderId="0" xfId="0" applyFont="1" applyAlignment="1">
      <alignment horizontal="left" vertical="center" wrapText="1"/>
    </xf>
    <xf numFmtId="0" fontId="0" fillId="0" borderId="1" xfId="0" applyFont="1" applyBorder="1"/>
    <xf numFmtId="0" fontId="0" fillId="0" borderId="0" xfId="0" applyAlignment="1">
      <alignment horizontal="right" vertical="center"/>
    </xf>
    <xf numFmtId="0" fontId="0" fillId="0" borderId="0" xfId="0" applyFont="1"/>
    <xf numFmtId="0" fontId="6" fillId="0" borderId="1" xfId="0" applyFont="1" applyBorder="1"/>
    <xf numFmtId="0" fontId="5" fillId="0" borderId="0" xfId="0" applyFont="1"/>
    <xf numFmtId="0" fontId="5" fillId="0" borderId="0" xfId="0" applyFont="1" applyAlignment="1">
      <alignment wrapText="1"/>
    </xf>
    <xf numFmtId="1" fontId="5" fillId="0" borderId="0" xfId="0" applyNumberFormat="1" applyFont="1"/>
    <xf numFmtId="0" fontId="3" fillId="0" borderId="0" xfId="0" applyFont="1"/>
    <xf numFmtId="0" fontId="0" fillId="0" borderId="0" xfId="0" applyAlignment="1">
      <alignment horizontal="center" vertical="center"/>
    </xf>
    <xf numFmtId="0" fontId="0" fillId="0" borderId="0" xfId="0" applyFill="1" applyBorder="1" applyAlignment="1">
      <alignment wrapText="1"/>
    </xf>
    <xf numFmtId="0" fontId="5" fillId="4" borderId="0" xfId="0" applyFont="1" applyFill="1" applyBorder="1"/>
    <xf numFmtId="0" fontId="5" fillId="0" borderId="0" xfId="0" applyFont="1" applyBorder="1"/>
    <xf numFmtId="0" fontId="0" fillId="0" borderId="0" xfId="0" applyAlignment="1">
      <alignment horizontal="left" vertical="center"/>
    </xf>
    <xf numFmtId="0" fontId="0" fillId="0" borderId="0" xfId="0" applyAlignment="1">
      <alignment horizontal="left"/>
    </xf>
    <xf numFmtId="0" fontId="0" fillId="0" borderId="0" xfId="0" applyFill="1" applyAlignment="1">
      <alignment wrapText="1"/>
    </xf>
    <xf numFmtId="0" fontId="4" fillId="0" borderId="0" xfId="0" applyFont="1" applyFill="1" applyAlignment="1">
      <alignment wrapText="1"/>
    </xf>
    <xf numFmtId="0" fontId="0" fillId="2" borderId="1" xfId="0" applyFill="1" applyBorder="1" applyAlignment="1" applyProtection="1">
      <alignment vertical="center" wrapText="1"/>
      <protection locked="0"/>
    </xf>
    <xf numFmtId="0" fontId="0" fillId="2" borderId="1" xfId="0" applyFill="1" applyBorder="1" applyAlignment="1" applyProtection="1">
      <alignment wrapText="1"/>
      <protection locked="0"/>
    </xf>
    <xf numFmtId="14" fontId="0" fillId="0" borderId="1" xfId="0" applyNumberFormat="1" applyBorder="1" applyAlignment="1">
      <alignment horizontal="left"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0" fillId="2" borderId="1" xfId="0" applyFill="1" applyBorder="1" applyAlignment="1" applyProtection="1">
      <alignment horizontal="left" wrapText="1"/>
      <protection locked="0"/>
    </xf>
    <xf numFmtId="0" fontId="0" fillId="0" borderId="0" xfId="0" applyAlignment="1">
      <alignment horizontal="left" wrapText="1"/>
    </xf>
    <xf numFmtId="0" fontId="3" fillId="0" borderId="0" xfId="0" applyFont="1" applyAlignment="1">
      <alignment horizontal="left" wrapText="1"/>
    </xf>
    <xf numFmtId="0" fontId="0" fillId="0" borderId="0" xfId="0" applyAlignment="1">
      <alignment horizontal="left" vertical="center" wrapText="1"/>
    </xf>
    <xf numFmtId="0" fontId="0" fillId="2" borderId="1" xfId="0" applyFill="1" applyBorder="1" applyAlignment="1" applyProtection="1">
      <alignment horizontal="left" vertical="center" wrapText="1"/>
      <protection locked="0"/>
    </xf>
    <xf numFmtId="0" fontId="4" fillId="0" borderId="0" xfId="0" applyFont="1" applyAlignment="1">
      <alignment horizontal="left" wrapText="1"/>
    </xf>
    <xf numFmtId="1" fontId="1" fillId="3" borderId="1" xfId="0" applyNumberFormat="1" applyFont="1" applyFill="1" applyBorder="1" applyAlignment="1">
      <alignment horizontal="center" vertical="center"/>
    </xf>
    <xf numFmtId="0" fontId="0" fillId="2" borderId="1" xfId="0" applyFill="1" applyBorder="1" applyAlignment="1" applyProtection="1">
      <alignment horizontal="center" vertical="center"/>
      <protection locked="0"/>
    </xf>
    <xf numFmtId="0" fontId="0" fillId="0" borderId="2" xfId="0" applyBorder="1" applyAlignment="1">
      <alignment horizontal="left" wrapText="1"/>
    </xf>
    <xf numFmtId="0" fontId="0" fillId="0" borderId="2" xfId="0" applyFill="1" applyBorder="1" applyAlignment="1">
      <alignment horizontal="left" wrapText="1"/>
    </xf>
    <xf numFmtId="0" fontId="0" fillId="0" borderId="0" xfId="0" applyBorder="1" applyAlignment="1">
      <alignment horizontal="left" vertical="center" wrapText="1"/>
    </xf>
    <xf numFmtId="0" fontId="1" fillId="0" borderId="0" xfId="0" applyFont="1" applyBorder="1" applyAlignment="1">
      <alignment horizontal="left" vertical="center" wrapText="1"/>
    </xf>
    <xf numFmtId="0" fontId="0" fillId="2" borderId="2" xfId="0" applyFill="1" applyBorder="1" applyAlignment="1" applyProtection="1">
      <alignment horizontal="center" vertical="center"/>
      <protection locked="0"/>
    </xf>
    <xf numFmtId="0" fontId="1" fillId="0" borderId="1" xfId="0" applyFont="1" applyBorder="1" applyAlignment="1">
      <alignment horizontal="left" vertical="center" wrapText="1"/>
    </xf>
    <xf numFmtId="0" fontId="1" fillId="3" borderId="1" xfId="0" applyFont="1" applyFill="1" applyBorder="1" applyAlignment="1">
      <alignment horizontal="center" vertical="center"/>
    </xf>
    <xf numFmtId="0" fontId="5" fillId="0" borderId="3" xfId="0" applyFont="1" applyBorder="1" applyAlignment="1">
      <alignment horizontal="center"/>
    </xf>
    <xf numFmtId="0" fontId="0" fillId="2" borderId="1" xfId="0" applyFill="1" applyBorder="1" applyAlignment="1" applyProtection="1">
      <alignment horizontal="center" vertical="center" wrapText="1"/>
      <protection locked="0"/>
    </xf>
    <xf numFmtId="0" fontId="0" fillId="0" borderId="1" xfId="0" applyBorder="1" applyAlignment="1">
      <alignment horizontal="left" wrapText="1"/>
    </xf>
    <xf numFmtId="1" fontId="1" fillId="3" borderId="1" xfId="0" applyNumberFormat="1" applyFont="1" applyFill="1" applyBorder="1" applyAlignment="1" applyProtection="1">
      <alignment horizontal="center" wrapText="1"/>
    </xf>
    <xf numFmtId="0" fontId="5" fillId="0" borderId="3" xfId="0" applyFont="1" applyBorder="1" applyAlignment="1">
      <alignment horizontal="center" vertical="center"/>
    </xf>
    <xf numFmtId="0" fontId="1" fillId="3" borderId="1" xfId="0" applyFont="1" applyFill="1" applyBorder="1" applyAlignment="1">
      <alignment horizontal="center" vertical="center" wrapText="1"/>
    </xf>
    <xf numFmtId="0" fontId="5" fillId="0" borderId="0" xfId="0" applyFont="1" applyAlignment="1">
      <alignment horizontal="center" vertical="center" wrapText="1"/>
    </xf>
    <xf numFmtId="0" fontId="7" fillId="0" borderId="0" xfId="0" applyFont="1" applyAlignment="1">
      <alignment horizontal="center" vertical="center" wrapText="1"/>
    </xf>
    <xf numFmtId="0" fontId="5" fillId="0" borderId="3" xfId="0" applyFont="1" applyBorder="1" applyAlignment="1">
      <alignment horizontal="center" vertical="center" wrapText="1"/>
    </xf>
    <xf numFmtId="0" fontId="0" fillId="2" borderId="1" xfId="0" applyFont="1" applyFill="1" applyBorder="1" applyAlignment="1" applyProtection="1">
      <alignment horizontal="center" vertical="center" wrapText="1"/>
      <protection locked="0"/>
    </xf>
    <xf numFmtId="0" fontId="0" fillId="0" borderId="1" xfId="0" applyBorder="1" applyAlignment="1">
      <alignment horizontal="left" vertical="center" wrapText="1"/>
    </xf>
    <xf numFmtId="0" fontId="0" fillId="0" borderId="0" xfId="0" applyFont="1" applyAlignment="1">
      <alignment horizontal="left" vertical="center" wrapText="1"/>
    </xf>
    <xf numFmtId="0" fontId="4" fillId="0" borderId="0" xfId="0" applyFont="1" applyAlignment="1">
      <alignment horizontal="left" vertical="center" wrapText="1"/>
    </xf>
    <xf numFmtId="0" fontId="0" fillId="2" borderId="1" xfId="0" applyFont="1" applyFill="1" applyBorder="1" applyAlignment="1" applyProtection="1">
      <alignment horizontal="center" vertical="center"/>
      <protection locked="0"/>
    </xf>
    <xf numFmtId="0" fontId="5" fillId="0" borderId="3" xfId="0" applyFont="1" applyBorder="1" applyAlignment="1">
      <alignment horizontal="center" wrapText="1"/>
    </xf>
    <xf numFmtId="1" fontId="5" fillId="0" borderId="0" xfId="0" applyNumberFormat="1" applyFont="1" applyAlignment="1">
      <alignment horizontal="center" vertical="center"/>
    </xf>
    <xf numFmtId="0" fontId="5" fillId="0" borderId="0" xfId="0" applyFont="1" applyAlignment="1">
      <alignment horizontal="center" vertical="center"/>
    </xf>
    <xf numFmtId="0" fontId="3" fillId="0" borderId="0" xfId="0" applyFont="1" applyAlignment="1">
      <alignment horizontal="left" vertical="center" wrapText="1"/>
    </xf>
    <xf numFmtId="0" fontId="4" fillId="0" borderId="1" xfId="0" applyFont="1" applyBorder="1" applyAlignment="1">
      <alignment horizontal="left" vertical="center" wrapText="1"/>
    </xf>
    <xf numFmtId="0" fontId="0" fillId="0" borderId="1" xfId="0" applyBorder="1" applyAlignment="1">
      <alignment horizontal="center" vertical="center" wrapText="1"/>
    </xf>
    <xf numFmtId="0" fontId="0" fillId="0" borderId="0" xfId="0" applyAlignment="1">
      <alignment wrapText="1"/>
    </xf>
    <xf numFmtId="0" fontId="0" fillId="0" borderId="0" xfId="0" applyAlignment="1">
      <alignment horizontal="center" vertical="center" wrapText="1"/>
    </xf>
  </cellXfs>
  <cellStyles count="1">
    <cellStyle name="Normal" xfId="0" builtinId="0"/>
  </cellStyles>
  <dxfs count="10">
    <dxf>
      <font>
        <strike val="0"/>
        <outline val="0"/>
        <shadow val="0"/>
        <u val="none"/>
        <vertAlign val="baseline"/>
        <sz val="11"/>
        <color theme="0"/>
        <name val="Calibri"/>
        <family val="2"/>
        <scheme val="minor"/>
      </font>
    </dxf>
    <dxf>
      <font>
        <strike val="0"/>
        <outline val="0"/>
        <shadow val="0"/>
        <u val="none"/>
        <vertAlign val="baseline"/>
        <sz val="11"/>
        <color theme="0"/>
        <name val="Calibri"/>
        <family val="2"/>
        <scheme val="minor"/>
      </font>
    </dxf>
    <dxf>
      <font>
        <strike val="0"/>
        <outline val="0"/>
        <shadow val="0"/>
        <u val="none"/>
        <vertAlign val="baseline"/>
        <sz val="11"/>
        <color theme="0"/>
        <name val="Calibri"/>
        <family val="2"/>
        <scheme val="minor"/>
      </font>
    </dxf>
    <dxf>
      <font>
        <strike val="0"/>
        <outline val="0"/>
        <shadow val="0"/>
        <u val="none"/>
        <vertAlign val="baseline"/>
        <sz val="11"/>
        <color theme="0"/>
        <name val="Calibri"/>
        <family val="2"/>
        <scheme val="minor"/>
      </font>
    </dxf>
    <dxf>
      <font>
        <strike val="0"/>
        <outline val="0"/>
        <shadow val="0"/>
        <u val="none"/>
        <vertAlign val="baseline"/>
        <sz val="11"/>
        <color theme="0"/>
        <name val="Calibri"/>
        <family val="2"/>
        <scheme val="minor"/>
      </font>
    </dxf>
    <dxf>
      <font>
        <strike val="0"/>
        <outline val="0"/>
        <shadow val="0"/>
        <u val="none"/>
        <vertAlign val="baseline"/>
        <sz val="11"/>
        <color theme="0"/>
        <name val="Calibri"/>
        <family val="2"/>
        <scheme val="minor"/>
      </font>
    </dxf>
    <dxf>
      <font>
        <strike val="0"/>
        <outline val="0"/>
        <shadow val="0"/>
        <u val="none"/>
        <vertAlign val="baseline"/>
        <sz val="11"/>
        <color theme="0"/>
        <name val="Calibri"/>
        <family val="2"/>
        <scheme val="minor"/>
      </font>
    </dxf>
    <dxf>
      <font>
        <strike val="0"/>
        <outline val="0"/>
        <shadow val="0"/>
        <u val="none"/>
        <vertAlign val="baseline"/>
        <sz val="11"/>
        <color theme="0"/>
        <name val="Calibri"/>
        <family val="2"/>
        <scheme val="minor"/>
      </font>
    </dxf>
    <dxf>
      <font>
        <strike val="0"/>
        <outline val="0"/>
        <shadow val="0"/>
        <u val="none"/>
        <vertAlign val="baseline"/>
        <sz val="11"/>
        <color theme="0"/>
        <name val="Calibri"/>
        <family val="2"/>
        <scheme val="minor"/>
      </font>
    </dxf>
    <dxf>
      <font>
        <strike val="0"/>
        <outline val="0"/>
        <shadow val="0"/>
        <u val="none"/>
        <vertAlign val="baseline"/>
        <sz val="11"/>
        <color theme="0"/>
        <name val="Calibri"/>
        <family val="2"/>
        <scheme val="minor"/>
      </font>
      <fill>
        <patternFill patternType="solid">
          <fgColor indexed="64"/>
          <bgColor theme="0"/>
        </patternFill>
      </fill>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314325</xdr:colOff>
      <xdr:row>34</xdr:row>
      <xdr:rowOff>104775</xdr:rowOff>
    </xdr:from>
    <xdr:to>
      <xdr:col>7</xdr:col>
      <xdr:colOff>582558</xdr:colOff>
      <xdr:row>58</xdr:row>
      <xdr:rowOff>123072</xdr:rowOff>
    </xdr:to>
    <xdr:pic>
      <xdr:nvPicPr>
        <xdr:cNvPr id="5" name="Picture 4">
          <a:extLst>
            <a:ext uri="{FF2B5EF4-FFF2-40B4-BE49-F238E27FC236}">
              <a16:creationId xmlns:a16="http://schemas.microsoft.com/office/drawing/2014/main" id="{5E35ED1A-9486-4D97-93C8-6FED9B0D65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4325" y="9696450"/>
          <a:ext cx="4535433" cy="459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ACFE4F1-783A-41B8-97C1-F5B37CB1E809}" name="BufferTable" displayName="BufferTable" ref="K1:R8" totalsRowShown="0" headerRowDxfId="9" dataDxfId="8">
  <autoFilter ref="K1:R8" xr:uid="{FACFE4F1-783A-41B8-97C1-F5B37CB1E809}"/>
  <tableColumns count="8">
    <tableColumn id="1" xr3:uid="{0FA772E9-7237-4F29-926F-DCC8137FB4B8}" name=" " dataDxfId="7"/>
    <tableColumn id="2" xr3:uid="{3DD444CB-6B89-4D22-9117-9333A0E00729}" name="R-30" dataDxfId="6"/>
    <tableColumn id="3" xr3:uid="{56526C52-7E2F-4484-B811-A85C5105709A}" name="R-20" dataDxfId="5"/>
    <tableColumn id="4" xr3:uid="{08D73090-FECB-4656-9588-5AD9F1347797}" name="OI" dataDxfId="4"/>
    <tableColumn id="5" xr3:uid="{826C83E1-5390-443F-A4ED-2C48D18036FE}" name="MM" dataDxfId="3"/>
    <tableColumn id="6" xr3:uid="{A5CCF740-9AD7-4DA9-A7DA-C4FAA0F2AC3C}" name="TC" dataDxfId="2"/>
    <tableColumn id="7" xr3:uid="{E73FF572-75A0-4F39-85C5-373BC6B5703B}" name="I-1" dataDxfId="1"/>
    <tableColumn id="8" xr3:uid="{9BC61FAF-0D75-450F-A088-DD7AA06D00EE}" name="PD"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55527-BA22-4C2E-A0C1-845EC6BD06F6}">
  <dimension ref="A2:I12"/>
  <sheetViews>
    <sheetView tabSelected="1" workbookViewId="0"/>
  </sheetViews>
  <sheetFormatPr defaultRowHeight="15" x14ac:dyDescent="0.25"/>
  <cols>
    <col min="1" max="1" width="15.7109375" customWidth="1"/>
  </cols>
  <sheetData>
    <row r="2" spans="1:9" ht="23.25" x14ac:dyDescent="0.35">
      <c r="A2" s="2" t="s">
        <v>0</v>
      </c>
    </row>
    <row r="3" spans="1:9" ht="15" customHeight="1" x14ac:dyDescent="0.25">
      <c r="A3" s="1" t="s">
        <v>8</v>
      </c>
    </row>
    <row r="4" spans="1:9" ht="15" customHeight="1" x14ac:dyDescent="0.25">
      <c r="A4" s="1"/>
    </row>
    <row r="5" spans="1:9" ht="21.75" customHeight="1" x14ac:dyDescent="0.25">
      <c r="A5" s="7" t="s">
        <v>2</v>
      </c>
      <c r="B5" s="38">
        <v>44628</v>
      </c>
      <c r="C5" s="38"/>
      <c r="D5" s="38"/>
      <c r="E5" s="38"/>
      <c r="F5" s="38"/>
      <c r="G5" s="38"/>
      <c r="H5" s="38"/>
      <c r="I5" s="38"/>
    </row>
    <row r="6" spans="1:9" ht="48" customHeight="1" x14ac:dyDescent="0.25">
      <c r="A6" s="7" t="s">
        <v>1</v>
      </c>
      <c r="B6" s="39" t="s">
        <v>139</v>
      </c>
      <c r="C6" s="39"/>
      <c r="D6" s="39"/>
      <c r="E6" s="39"/>
      <c r="F6" s="39"/>
      <c r="G6" s="39"/>
      <c r="H6" s="39"/>
      <c r="I6" s="39"/>
    </row>
    <row r="7" spans="1:9" ht="127.5" customHeight="1" x14ac:dyDescent="0.25">
      <c r="A7" s="8" t="s">
        <v>3</v>
      </c>
      <c r="B7" s="40" t="s">
        <v>140</v>
      </c>
      <c r="C7" s="40"/>
      <c r="D7" s="40"/>
      <c r="E7" s="40"/>
      <c r="F7" s="40"/>
      <c r="G7" s="40"/>
      <c r="H7" s="40"/>
      <c r="I7" s="40"/>
    </row>
    <row r="8" spans="1:9" ht="120" customHeight="1" x14ac:dyDescent="0.25">
      <c r="A8" s="9" t="s">
        <v>4</v>
      </c>
      <c r="B8" s="40" t="s">
        <v>5</v>
      </c>
      <c r="C8" s="40"/>
      <c r="D8" s="40"/>
      <c r="E8" s="40"/>
      <c r="F8" s="40"/>
      <c r="G8" s="40"/>
      <c r="H8" s="40"/>
      <c r="I8" s="40"/>
    </row>
    <row r="9" spans="1:9" ht="44.25" customHeight="1" x14ac:dyDescent="0.25">
      <c r="A9" s="6" t="s">
        <v>6</v>
      </c>
      <c r="B9" s="39" t="s">
        <v>141</v>
      </c>
      <c r="C9" s="39"/>
      <c r="D9" s="39"/>
      <c r="E9" s="39"/>
      <c r="F9" s="39"/>
      <c r="G9" s="39"/>
      <c r="H9" s="39"/>
      <c r="I9" s="39"/>
    </row>
    <row r="11" spans="1:9" x14ac:dyDescent="0.25">
      <c r="A11" s="1"/>
    </row>
    <row r="12" spans="1:9" x14ac:dyDescent="0.25">
      <c r="A12" s="3"/>
    </row>
  </sheetData>
  <sheetProtection sheet="1" objects="1" scenarios="1"/>
  <mergeCells count="5">
    <mergeCell ref="B5:I5"/>
    <mergeCell ref="B6:I6"/>
    <mergeCell ref="B7:I7"/>
    <mergeCell ref="B8:I8"/>
    <mergeCell ref="B9:I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9B56C-0F35-4EF3-ADA9-4130BF591315}">
  <dimension ref="A2:I37"/>
  <sheetViews>
    <sheetView workbookViewId="0">
      <selection activeCell="A2" sqref="A2"/>
    </sheetView>
  </sheetViews>
  <sheetFormatPr defaultRowHeight="15" x14ac:dyDescent="0.25"/>
  <cols>
    <col min="2" max="2" width="12.28515625" customWidth="1"/>
  </cols>
  <sheetData>
    <row r="2" spans="1:9" ht="23.25" x14ac:dyDescent="0.35">
      <c r="A2" s="2" t="s">
        <v>0</v>
      </c>
    </row>
    <row r="3" spans="1:9" x14ac:dyDescent="0.25">
      <c r="A3" s="1" t="s">
        <v>7</v>
      </c>
    </row>
    <row r="5" spans="1:9" ht="46.5" customHeight="1" x14ac:dyDescent="0.25">
      <c r="A5" s="44" t="s">
        <v>66</v>
      </c>
      <c r="B5" s="44"/>
      <c r="C5" s="44"/>
      <c r="D5" s="44"/>
      <c r="E5" s="44"/>
      <c r="F5" s="44"/>
      <c r="G5" s="44"/>
      <c r="H5" s="44"/>
      <c r="I5" s="44"/>
    </row>
    <row r="7" spans="1:9" x14ac:dyDescent="0.25">
      <c r="A7" s="4" t="s">
        <v>9</v>
      </c>
      <c r="B7" t="s">
        <v>10</v>
      </c>
    </row>
    <row r="8" spans="1:9" x14ac:dyDescent="0.25">
      <c r="B8" s="45"/>
      <c r="C8" s="45"/>
      <c r="D8" s="45"/>
      <c r="E8" s="45"/>
      <c r="F8" s="45"/>
      <c r="G8" s="45"/>
      <c r="H8" s="45"/>
      <c r="I8" s="45"/>
    </row>
    <row r="10" spans="1:9" x14ac:dyDescent="0.25">
      <c r="A10" s="4" t="s">
        <v>11</v>
      </c>
      <c r="B10" t="s">
        <v>12</v>
      </c>
    </row>
    <row r="11" spans="1:9" x14ac:dyDescent="0.25">
      <c r="B11" s="36"/>
      <c r="C11" s="18"/>
      <c r="D11" s="18"/>
      <c r="E11" s="18"/>
      <c r="F11" s="18"/>
      <c r="G11" s="18"/>
      <c r="H11" s="18"/>
      <c r="I11" s="18"/>
    </row>
    <row r="12" spans="1:9" ht="31.5" customHeight="1" x14ac:dyDescent="0.25">
      <c r="B12" s="46" t="s">
        <v>114</v>
      </c>
      <c r="C12" s="46"/>
      <c r="D12" s="46"/>
      <c r="E12" s="46"/>
      <c r="F12" s="46"/>
      <c r="G12" s="46"/>
      <c r="H12" s="46"/>
      <c r="I12" s="46"/>
    </row>
    <row r="13" spans="1:9" x14ac:dyDescent="0.25">
      <c r="B13" s="5"/>
    </row>
    <row r="14" spans="1:9" x14ac:dyDescent="0.25">
      <c r="A14" s="4" t="s">
        <v>13</v>
      </c>
      <c r="B14" t="s">
        <v>14</v>
      </c>
    </row>
    <row r="15" spans="1:9" x14ac:dyDescent="0.25">
      <c r="B15" s="37"/>
      <c r="C15" s="37"/>
      <c r="D15" s="29"/>
      <c r="E15" s="29"/>
      <c r="F15" s="29"/>
      <c r="G15" s="29"/>
      <c r="H15" s="29"/>
      <c r="I15" s="29"/>
    </row>
    <row r="16" spans="1:9" ht="28.5" customHeight="1" x14ac:dyDescent="0.25">
      <c r="B16" s="46" t="s">
        <v>115</v>
      </c>
      <c r="C16" s="46"/>
      <c r="D16" s="46"/>
      <c r="E16" s="46"/>
      <c r="F16" s="46"/>
      <c r="G16" s="46"/>
      <c r="H16" s="46"/>
      <c r="I16" s="46"/>
    </row>
    <row r="18" spans="1:9" x14ac:dyDescent="0.25">
      <c r="A18" s="4" t="s">
        <v>15</v>
      </c>
      <c r="B18" t="s">
        <v>116</v>
      </c>
    </row>
    <row r="19" spans="1:9" x14ac:dyDescent="0.25">
      <c r="B19" s="37"/>
      <c r="C19" s="29"/>
      <c r="D19" s="29"/>
      <c r="E19" s="29"/>
      <c r="F19" s="29"/>
      <c r="G19" s="29"/>
      <c r="H19" s="29"/>
      <c r="I19" s="29"/>
    </row>
    <row r="20" spans="1:9" ht="28.5" customHeight="1" x14ac:dyDescent="0.25">
      <c r="B20" s="43" t="s">
        <v>16</v>
      </c>
      <c r="C20" s="43"/>
      <c r="D20" s="43"/>
      <c r="E20" s="43"/>
      <c r="F20" s="43"/>
      <c r="G20" s="43"/>
      <c r="H20" s="43"/>
      <c r="I20" s="43"/>
    </row>
    <row r="22" spans="1:9" x14ac:dyDescent="0.25">
      <c r="A22" s="4" t="s">
        <v>17</v>
      </c>
      <c r="B22" t="s">
        <v>67</v>
      </c>
    </row>
    <row r="23" spans="1:9" x14ac:dyDescent="0.25">
      <c r="B23" s="41"/>
      <c r="C23" s="41"/>
      <c r="D23" s="41"/>
      <c r="E23" s="41"/>
      <c r="F23" s="41"/>
      <c r="G23" s="41"/>
      <c r="H23" s="41"/>
      <c r="I23" s="41"/>
    </row>
    <row r="24" spans="1:9" x14ac:dyDescent="0.25">
      <c r="A24" s="4"/>
    </row>
    <row r="25" spans="1:9" ht="29.25" customHeight="1" x14ac:dyDescent="0.25">
      <c r="A25" s="21" t="s">
        <v>18</v>
      </c>
      <c r="B25" s="42" t="s">
        <v>117</v>
      </c>
      <c r="C25" s="42"/>
      <c r="D25" s="42"/>
      <c r="E25" s="42"/>
      <c r="F25" s="42"/>
      <c r="G25" s="42"/>
      <c r="H25" s="42"/>
      <c r="I25" s="42"/>
    </row>
    <row r="26" spans="1:9" x14ac:dyDescent="0.25">
      <c r="B26" s="41"/>
      <c r="C26" s="41"/>
      <c r="D26" s="41"/>
      <c r="E26" s="41"/>
      <c r="F26" s="41"/>
      <c r="G26" s="41"/>
      <c r="H26" s="41"/>
      <c r="I26" s="41"/>
    </row>
    <row r="28" spans="1:9" x14ac:dyDescent="0.25">
      <c r="A28" s="4"/>
    </row>
    <row r="29" spans="1:9" x14ac:dyDescent="0.25">
      <c r="A29" s="4"/>
      <c r="B29" s="34"/>
      <c r="C29" s="34"/>
      <c r="D29" s="34"/>
      <c r="E29" s="34"/>
      <c r="F29" s="34"/>
      <c r="G29" s="34"/>
      <c r="H29" s="34"/>
      <c r="I29" s="34"/>
    </row>
    <row r="31" spans="1:9" x14ac:dyDescent="0.25">
      <c r="A31" s="4"/>
    </row>
    <row r="32" spans="1:9" x14ac:dyDescent="0.25">
      <c r="B32" s="18"/>
      <c r="C32" s="18"/>
      <c r="D32" s="18"/>
      <c r="E32" s="18"/>
      <c r="F32" s="18"/>
      <c r="G32" s="18"/>
      <c r="H32" s="18"/>
      <c r="I32" s="18"/>
    </row>
    <row r="33" spans="1:9" x14ac:dyDescent="0.25">
      <c r="B33" s="5"/>
    </row>
    <row r="35" spans="1:9" x14ac:dyDescent="0.25">
      <c r="A35" s="4"/>
    </row>
    <row r="36" spans="1:9" x14ac:dyDescent="0.25">
      <c r="B36" s="18"/>
      <c r="C36" s="18"/>
      <c r="D36" s="18"/>
      <c r="E36" s="18"/>
      <c r="F36" s="18"/>
      <c r="G36" s="18"/>
      <c r="H36" s="18"/>
      <c r="I36" s="18"/>
    </row>
    <row r="37" spans="1:9" ht="12.75" customHeight="1" x14ac:dyDescent="0.25">
      <c r="B37" s="35"/>
      <c r="C37" s="35"/>
      <c r="D37" s="35"/>
      <c r="E37" s="35"/>
      <c r="F37" s="35"/>
      <c r="G37" s="35"/>
      <c r="H37" s="35"/>
      <c r="I37" s="35"/>
    </row>
  </sheetData>
  <sheetProtection sheet="1" objects="1" scenarios="1"/>
  <mergeCells count="8">
    <mergeCell ref="B23:I23"/>
    <mergeCell ref="B26:I26"/>
    <mergeCell ref="B25:I25"/>
    <mergeCell ref="B20:I20"/>
    <mergeCell ref="A5:I5"/>
    <mergeCell ref="B8:I8"/>
    <mergeCell ref="B16:I16"/>
    <mergeCell ref="B12:I1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CFB92-ACBD-40DD-9E34-D42BE12B90B1}">
  <dimension ref="A1:I33"/>
  <sheetViews>
    <sheetView workbookViewId="0"/>
  </sheetViews>
  <sheetFormatPr defaultRowHeight="15" x14ac:dyDescent="0.25"/>
  <sheetData>
    <row r="1" spans="1:9" ht="23.25" x14ac:dyDescent="0.35">
      <c r="A1" s="2" t="s">
        <v>0</v>
      </c>
    </row>
    <row r="2" spans="1:9" x14ac:dyDescent="0.25">
      <c r="A2" s="1" t="s">
        <v>19</v>
      </c>
    </row>
    <row r="3" spans="1:9" ht="5.25" customHeight="1" x14ac:dyDescent="0.25"/>
    <row r="4" spans="1:9" ht="47.25" customHeight="1" x14ac:dyDescent="0.25">
      <c r="A4" s="44" t="s">
        <v>20</v>
      </c>
      <c r="B4" s="44"/>
      <c r="C4" s="44"/>
      <c r="D4" s="44"/>
      <c r="E4" s="44"/>
      <c r="F4" s="44"/>
      <c r="G4" s="44"/>
      <c r="H4" s="44"/>
      <c r="I4" s="44"/>
    </row>
    <row r="5" spans="1:9" ht="4.5" customHeight="1" x14ac:dyDescent="0.25"/>
    <row r="6" spans="1:9" ht="29.25" customHeight="1" x14ac:dyDescent="0.25">
      <c r="A6" s="42" t="s">
        <v>33</v>
      </c>
      <c r="B6" s="42"/>
      <c r="C6" s="42"/>
      <c r="D6" s="42"/>
      <c r="E6" s="42"/>
      <c r="F6" s="42"/>
      <c r="G6" s="42"/>
      <c r="H6" s="42"/>
      <c r="I6" s="42"/>
    </row>
    <row r="8" spans="1:9" x14ac:dyDescent="0.25">
      <c r="A8" s="1" t="s">
        <v>22</v>
      </c>
    </row>
    <row r="9" spans="1:9" ht="31.5" customHeight="1" x14ac:dyDescent="0.25">
      <c r="A9" s="44" t="s">
        <v>24</v>
      </c>
      <c r="B9" s="44"/>
      <c r="C9" s="44"/>
      <c r="D9" s="44"/>
      <c r="E9" s="44"/>
      <c r="F9" s="44"/>
      <c r="G9" s="44"/>
      <c r="H9" s="44"/>
      <c r="I9" s="44"/>
    </row>
    <row r="10" spans="1:9" ht="6" customHeight="1" x14ac:dyDescent="0.25"/>
    <row r="11" spans="1:9" ht="28.5" customHeight="1" x14ac:dyDescent="0.25">
      <c r="B11" s="58" t="s">
        <v>21</v>
      </c>
      <c r="C11" s="58"/>
      <c r="D11" s="58"/>
      <c r="E11" s="58"/>
      <c r="F11" s="58"/>
      <c r="G11" s="58"/>
      <c r="H11" s="57"/>
      <c r="I11" s="57"/>
    </row>
    <row r="12" spans="1:9" ht="15.75" customHeight="1" x14ac:dyDescent="0.25">
      <c r="H12" s="60">
        <f>H11/8</f>
        <v>0</v>
      </c>
      <c r="I12" s="60"/>
    </row>
    <row r="13" spans="1:9" x14ac:dyDescent="0.25">
      <c r="B13" s="10" t="s">
        <v>34</v>
      </c>
      <c r="C13" s="10"/>
      <c r="D13" s="10"/>
      <c r="E13" s="10"/>
      <c r="F13" s="10"/>
      <c r="G13" s="10"/>
      <c r="H13" s="59">
        <f>ROUNDUP(H12,0)</f>
        <v>0</v>
      </c>
      <c r="I13" s="59"/>
    </row>
    <row r="15" spans="1:9" x14ac:dyDescent="0.25">
      <c r="A15" s="1" t="s">
        <v>25</v>
      </c>
    </row>
    <row r="16" spans="1:9" ht="61.5" customHeight="1" x14ac:dyDescent="0.25">
      <c r="A16" s="42" t="s">
        <v>23</v>
      </c>
      <c r="B16" s="42"/>
      <c r="C16" s="42"/>
      <c r="D16" s="42"/>
      <c r="E16" s="42"/>
      <c r="F16" s="42"/>
      <c r="G16" s="42"/>
      <c r="H16" s="42"/>
      <c r="I16" s="42"/>
    </row>
    <row r="17" spans="1:9" ht="5.25" customHeight="1" x14ac:dyDescent="0.25"/>
    <row r="18" spans="1:9" ht="16.5" customHeight="1" x14ac:dyDescent="0.25">
      <c r="B18" s="11" t="s">
        <v>26</v>
      </c>
      <c r="C18" s="12"/>
      <c r="D18" s="12"/>
      <c r="E18" s="12"/>
      <c r="F18" s="12"/>
      <c r="G18" s="12"/>
      <c r="H18" s="48"/>
      <c r="I18" s="48"/>
    </row>
    <row r="19" spans="1:9" ht="21" customHeight="1" x14ac:dyDescent="0.25">
      <c r="H19" s="56">
        <f>H18*3</f>
        <v>0</v>
      </c>
      <c r="I19" s="56"/>
    </row>
    <row r="20" spans="1:9" ht="45" customHeight="1" x14ac:dyDescent="0.25">
      <c r="B20" s="54" t="s">
        <v>27</v>
      </c>
      <c r="C20" s="54"/>
      <c r="D20" s="54"/>
      <c r="E20" s="54"/>
      <c r="F20" s="54"/>
      <c r="G20" s="54"/>
      <c r="H20" s="55">
        <f>ROUNDUP(H19,0)</f>
        <v>0</v>
      </c>
      <c r="I20" s="55"/>
    </row>
    <row r="22" spans="1:9" x14ac:dyDescent="0.25">
      <c r="A22" s="1" t="s">
        <v>28</v>
      </c>
    </row>
    <row r="23" spans="1:9" ht="48" customHeight="1" x14ac:dyDescent="0.25">
      <c r="A23" s="42" t="s">
        <v>62</v>
      </c>
      <c r="B23" s="42"/>
      <c r="C23" s="42"/>
      <c r="D23" s="42"/>
      <c r="E23" s="42"/>
      <c r="F23" s="42"/>
      <c r="G23" s="42"/>
      <c r="H23" s="42"/>
      <c r="I23" s="42"/>
    </row>
    <row r="24" spans="1:9" ht="6" customHeight="1" x14ac:dyDescent="0.25"/>
    <row r="25" spans="1:9" ht="62.25" customHeight="1" x14ac:dyDescent="0.25">
      <c r="B25" s="14"/>
      <c r="C25" s="14"/>
      <c r="D25" s="14"/>
      <c r="E25" s="51" t="s">
        <v>32</v>
      </c>
      <c r="F25" s="51"/>
      <c r="G25" s="14"/>
      <c r="H25" s="52" t="s">
        <v>37</v>
      </c>
      <c r="I25" s="52"/>
    </row>
    <row r="26" spans="1:9" ht="15" customHeight="1" x14ac:dyDescent="0.25">
      <c r="B26" s="16" t="s">
        <v>29</v>
      </c>
      <c r="C26" s="16"/>
      <c r="D26" s="16"/>
      <c r="E26" s="48"/>
      <c r="F26" s="48"/>
      <c r="G26" s="15">
        <f>E26/3</f>
        <v>0</v>
      </c>
      <c r="H26" s="47">
        <f>ROUNDUP(G26,0)</f>
        <v>0</v>
      </c>
      <c r="I26" s="47"/>
    </row>
    <row r="27" spans="1:9" ht="14.25" customHeight="1" x14ac:dyDescent="0.25">
      <c r="B27" s="17" t="s">
        <v>63</v>
      </c>
      <c r="C27" s="17"/>
      <c r="D27" s="17"/>
      <c r="E27" s="53"/>
      <c r="F27" s="53"/>
      <c r="G27" s="15">
        <f t="shared" ref="G27:G29" si="0">E27/3</f>
        <v>0</v>
      </c>
      <c r="H27" s="47">
        <f t="shared" ref="H27:H29" si="1">ROUNDUP(G27,0)</f>
        <v>0</v>
      </c>
      <c r="I27" s="47"/>
    </row>
    <row r="28" spans="1:9" ht="30.75" customHeight="1" x14ac:dyDescent="0.25">
      <c r="B28" s="49" t="s">
        <v>30</v>
      </c>
      <c r="C28" s="49"/>
      <c r="D28" s="13"/>
      <c r="E28" s="53"/>
      <c r="F28" s="53"/>
      <c r="G28" s="15">
        <f t="shared" si="0"/>
        <v>0</v>
      </c>
      <c r="H28" s="47">
        <f t="shared" si="1"/>
        <v>0</v>
      </c>
      <c r="I28" s="47"/>
    </row>
    <row r="29" spans="1:9" ht="27.75" customHeight="1" x14ac:dyDescent="0.25">
      <c r="B29" s="50" t="s">
        <v>31</v>
      </c>
      <c r="C29" s="50"/>
      <c r="D29" s="13"/>
      <c r="E29" s="53"/>
      <c r="F29" s="53"/>
      <c r="G29" s="15">
        <f t="shared" si="0"/>
        <v>0</v>
      </c>
      <c r="H29" s="47">
        <f t="shared" si="1"/>
        <v>0</v>
      </c>
      <c r="I29" s="47"/>
    </row>
    <row r="31" spans="1:9" x14ac:dyDescent="0.25">
      <c r="B31" t="s">
        <v>35</v>
      </c>
    </row>
    <row r="33" spans="2:2" x14ac:dyDescent="0.25">
      <c r="B33" t="s">
        <v>36</v>
      </c>
    </row>
  </sheetData>
  <sheetProtection sheet="1" objects="1" scenarios="1"/>
  <mergeCells count="25">
    <mergeCell ref="A4:I4"/>
    <mergeCell ref="H11:I11"/>
    <mergeCell ref="B11:G11"/>
    <mergeCell ref="A6:I6"/>
    <mergeCell ref="H13:I13"/>
    <mergeCell ref="A9:I9"/>
    <mergeCell ref="H12:I12"/>
    <mergeCell ref="A16:I16"/>
    <mergeCell ref="H18:I18"/>
    <mergeCell ref="B20:G20"/>
    <mergeCell ref="H20:I20"/>
    <mergeCell ref="A23:I23"/>
    <mergeCell ref="H19:I19"/>
    <mergeCell ref="H29:I29"/>
    <mergeCell ref="E26:F26"/>
    <mergeCell ref="B28:C28"/>
    <mergeCell ref="B29:C29"/>
    <mergeCell ref="E25:F25"/>
    <mergeCell ref="H25:I25"/>
    <mergeCell ref="E27:F27"/>
    <mergeCell ref="E28:F28"/>
    <mergeCell ref="E29:F29"/>
    <mergeCell ref="H26:I26"/>
    <mergeCell ref="H27:I27"/>
    <mergeCell ref="H28:I28"/>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DF2DE-399E-43DC-B022-E9514200F8AA}">
  <dimension ref="A1:S71"/>
  <sheetViews>
    <sheetView workbookViewId="0"/>
  </sheetViews>
  <sheetFormatPr defaultRowHeight="15" x14ac:dyDescent="0.25"/>
  <sheetData>
    <row r="1" spans="1:19" ht="23.25" x14ac:dyDescent="0.35">
      <c r="A1" s="2" t="s">
        <v>0</v>
      </c>
      <c r="K1" s="30" t="s">
        <v>142</v>
      </c>
      <c r="L1" s="30" t="s">
        <v>41</v>
      </c>
      <c r="M1" s="30" t="s">
        <v>50</v>
      </c>
      <c r="N1" s="30" t="s">
        <v>51</v>
      </c>
      <c r="O1" s="30" t="s">
        <v>52</v>
      </c>
      <c r="P1" s="30" t="s">
        <v>53</v>
      </c>
      <c r="Q1" s="30" t="s">
        <v>54</v>
      </c>
      <c r="R1" s="30" t="s">
        <v>55</v>
      </c>
      <c r="S1" s="14"/>
    </row>
    <row r="2" spans="1:19" x14ac:dyDescent="0.25">
      <c r="A2" s="1" t="s">
        <v>38</v>
      </c>
      <c r="K2" s="30" t="s">
        <v>41</v>
      </c>
      <c r="L2" s="30" t="s">
        <v>56</v>
      </c>
      <c r="M2" s="30" t="s">
        <v>56</v>
      </c>
      <c r="N2" s="30" t="s">
        <v>59</v>
      </c>
      <c r="O2" s="30" t="s">
        <v>59</v>
      </c>
      <c r="P2" s="30" t="s">
        <v>56</v>
      </c>
      <c r="Q2" s="30" t="s">
        <v>56</v>
      </c>
      <c r="R2" s="30" t="s">
        <v>59</v>
      </c>
      <c r="S2" s="14"/>
    </row>
    <row r="3" spans="1:19" ht="7.5" customHeight="1" x14ac:dyDescent="0.25">
      <c r="K3" s="31" t="s">
        <v>50</v>
      </c>
      <c r="L3" s="31" t="s">
        <v>56</v>
      </c>
      <c r="M3" s="31" t="s">
        <v>56</v>
      </c>
      <c r="N3" s="31" t="s">
        <v>59</v>
      </c>
      <c r="O3" s="31" t="s">
        <v>59</v>
      </c>
      <c r="P3" s="31" t="s">
        <v>56</v>
      </c>
      <c r="Q3" s="31" t="s">
        <v>56</v>
      </c>
      <c r="R3" s="31" t="s">
        <v>59</v>
      </c>
      <c r="S3" s="14"/>
    </row>
    <row r="4" spans="1:19" ht="58.5" customHeight="1" x14ac:dyDescent="0.25">
      <c r="A4" s="44" t="s">
        <v>65</v>
      </c>
      <c r="B4" s="44"/>
      <c r="C4" s="44"/>
      <c r="D4" s="44"/>
      <c r="E4" s="44"/>
      <c r="F4" s="44"/>
      <c r="G4" s="44"/>
      <c r="H4" s="44"/>
      <c r="I4" s="44"/>
      <c r="K4" s="30" t="s">
        <v>51</v>
      </c>
      <c r="L4" s="30" t="s">
        <v>58</v>
      </c>
      <c r="M4" s="30" t="s">
        <v>58</v>
      </c>
      <c r="N4" s="30" t="s">
        <v>59</v>
      </c>
      <c r="O4" s="30" t="s">
        <v>56</v>
      </c>
      <c r="P4" s="30" t="s">
        <v>56</v>
      </c>
      <c r="Q4" s="30" t="s">
        <v>59</v>
      </c>
      <c r="R4" s="30" t="s">
        <v>59</v>
      </c>
      <c r="S4" s="14"/>
    </row>
    <row r="5" spans="1:19" ht="6" customHeight="1" x14ac:dyDescent="0.25">
      <c r="K5" s="31" t="s">
        <v>52</v>
      </c>
      <c r="L5" s="31" t="s">
        <v>58</v>
      </c>
      <c r="M5" s="31" t="s">
        <v>58</v>
      </c>
      <c r="N5" s="31" t="s">
        <v>57</v>
      </c>
      <c r="O5" s="31" t="s">
        <v>59</v>
      </c>
      <c r="P5" s="31" t="s">
        <v>59</v>
      </c>
      <c r="Q5" s="31" t="s">
        <v>59</v>
      </c>
      <c r="R5" s="31" t="s">
        <v>56</v>
      </c>
      <c r="S5" s="14"/>
    </row>
    <row r="6" spans="1:19" ht="29.25" customHeight="1" x14ac:dyDescent="0.25">
      <c r="A6" s="42" t="s">
        <v>33</v>
      </c>
      <c r="B6" s="42"/>
      <c r="C6" s="42"/>
      <c r="D6" s="42"/>
      <c r="E6" s="42"/>
      <c r="F6" s="42"/>
      <c r="G6" s="42"/>
      <c r="H6" s="42"/>
      <c r="I6" s="42"/>
      <c r="K6" s="30" t="s">
        <v>53</v>
      </c>
      <c r="L6" s="30" t="s">
        <v>58</v>
      </c>
      <c r="M6" s="30" t="s">
        <v>58</v>
      </c>
      <c r="N6" s="30" t="s">
        <v>57</v>
      </c>
      <c r="O6" s="30" t="s">
        <v>56</v>
      </c>
      <c r="P6" s="30" t="s">
        <v>59</v>
      </c>
      <c r="Q6" s="30" t="s">
        <v>59</v>
      </c>
      <c r="R6" s="30" t="s">
        <v>57</v>
      </c>
      <c r="S6" s="14"/>
    </row>
    <row r="7" spans="1:19" x14ac:dyDescent="0.25">
      <c r="K7" s="31" t="s">
        <v>54</v>
      </c>
      <c r="L7" s="31" t="s">
        <v>58</v>
      </c>
      <c r="M7" s="31" t="s">
        <v>58</v>
      </c>
      <c r="N7" s="31" t="s">
        <v>58</v>
      </c>
      <c r="O7" s="31" t="s">
        <v>58</v>
      </c>
      <c r="P7" s="31" t="s">
        <v>57</v>
      </c>
      <c r="Q7" s="31" t="s">
        <v>59</v>
      </c>
      <c r="R7" s="31" t="s">
        <v>56</v>
      </c>
      <c r="S7" s="14"/>
    </row>
    <row r="8" spans="1:19" x14ac:dyDescent="0.25">
      <c r="A8" s="1" t="s">
        <v>39</v>
      </c>
      <c r="K8" s="30" t="s">
        <v>55</v>
      </c>
      <c r="L8" s="30" t="s">
        <v>58</v>
      </c>
      <c r="M8" s="30" t="s">
        <v>58</v>
      </c>
      <c r="N8" s="30" t="s">
        <v>58</v>
      </c>
      <c r="O8" s="30" t="s">
        <v>58</v>
      </c>
      <c r="P8" s="30" t="s">
        <v>57</v>
      </c>
      <c r="Q8" s="30" t="s">
        <v>56</v>
      </c>
      <c r="R8" s="30" t="s">
        <v>56</v>
      </c>
      <c r="S8" s="14"/>
    </row>
    <row r="9" spans="1:19" x14ac:dyDescent="0.25">
      <c r="B9" s="12" t="s">
        <v>40</v>
      </c>
      <c r="C9" s="12"/>
      <c r="D9" s="12"/>
      <c r="E9" s="12"/>
      <c r="F9" s="12"/>
      <c r="G9" s="12"/>
      <c r="H9" s="61">
        <f>'2 General Questions'!B11</f>
        <v>0</v>
      </c>
      <c r="I9" s="61"/>
      <c r="K9" s="14"/>
      <c r="L9" s="14"/>
      <c r="M9" s="14"/>
      <c r="N9" s="14"/>
      <c r="O9" s="14"/>
      <c r="P9" s="14"/>
      <c r="Q9" s="14"/>
      <c r="R9" s="14"/>
      <c r="S9" s="14"/>
    </row>
    <row r="10" spans="1:19" x14ac:dyDescent="0.25">
      <c r="H10" s="56">
        <f>H9</f>
        <v>0</v>
      </c>
      <c r="I10" s="56"/>
      <c r="K10" s="14"/>
      <c r="L10" s="14"/>
      <c r="M10" s="14"/>
      <c r="N10" s="14"/>
      <c r="O10" s="14"/>
      <c r="P10" s="14"/>
      <c r="Q10" s="14"/>
      <c r="R10" s="14"/>
      <c r="S10" s="14"/>
    </row>
    <row r="11" spans="1:19" x14ac:dyDescent="0.25">
      <c r="A11" s="1" t="s">
        <v>42</v>
      </c>
      <c r="B11" s="1"/>
      <c r="C11" s="1"/>
    </row>
    <row r="12" spans="1:19" ht="63.75" customHeight="1" x14ac:dyDescent="0.25">
      <c r="A12" s="1"/>
      <c r="B12" s="67" t="s">
        <v>47</v>
      </c>
      <c r="C12" s="67"/>
      <c r="D12" s="67"/>
      <c r="E12" s="67"/>
      <c r="F12" s="67"/>
      <c r="G12" s="67"/>
      <c r="H12" s="67"/>
      <c r="I12" s="67"/>
    </row>
    <row r="13" spans="1:19" ht="8.25" customHeight="1" x14ac:dyDescent="0.25">
      <c r="A13" s="1"/>
      <c r="B13" s="19"/>
      <c r="C13" s="19"/>
      <c r="D13" s="19"/>
      <c r="E13" s="19"/>
      <c r="F13" s="19"/>
      <c r="G13" s="19"/>
      <c r="H13" s="19"/>
      <c r="I13" s="19"/>
    </row>
    <row r="14" spans="1:19" ht="33" customHeight="1" x14ac:dyDescent="0.25">
      <c r="B14" s="66" t="s">
        <v>43</v>
      </c>
      <c r="C14" s="66"/>
      <c r="D14" s="66"/>
      <c r="E14" s="66"/>
      <c r="F14" s="66"/>
      <c r="G14" s="66"/>
      <c r="H14" s="57"/>
      <c r="I14" s="57"/>
    </row>
    <row r="15" spans="1:19" ht="8.25" customHeight="1" x14ac:dyDescent="0.25"/>
    <row r="16" spans="1:19" ht="46.5" customHeight="1" x14ac:dyDescent="0.25">
      <c r="B16" s="66" t="s">
        <v>44</v>
      </c>
      <c r="C16" s="66"/>
      <c r="D16" s="66"/>
      <c r="E16" s="66"/>
      <c r="F16" s="66"/>
      <c r="G16" s="66"/>
      <c r="H16" s="57"/>
      <c r="I16" s="57"/>
    </row>
    <row r="17" spans="1:9" ht="6" customHeight="1" x14ac:dyDescent="0.25"/>
    <row r="18" spans="1:9" ht="45.75" customHeight="1" x14ac:dyDescent="0.25">
      <c r="B18" s="66" t="s">
        <v>45</v>
      </c>
      <c r="C18" s="66"/>
      <c r="D18" s="66"/>
      <c r="E18" s="66"/>
      <c r="F18" s="66"/>
      <c r="G18" s="66"/>
      <c r="H18" s="57"/>
      <c r="I18" s="57"/>
    </row>
    <row r="20" spans="1:9" x14ac:dyDescent="0.25">
      <c r="A20" s="1" t="s">
        <v>46</v>
      </c>
      <c r="B20" s="1"/>
      <c r="C20" s="1"/>
      <c r="D20" s="1"/>
    </row>
    <row r="21" spans="1:9" x14ac:dyDescent="0.25">
      <c r="B21" t="s">
        <v>49</v>
      </c>
    </row>
    <row r="22" spans="1:9" ht="8.25" customHeight="1" x14ac:dyDescent="0.25"/>
    <row r="23" spans="1:9" x14ac:dyDescent="0.25">
      <c r="B23" s="12" t="s">
        <v>60</v>
      </c>
      <c r="C23" s="12"/>
      <c r="D23" s="12"/>
      <c r="E23" s="12"/>
      <c r="F23" s="12"/>
      <c r="G23" s="12"/>
      <c r="H23" s="55" t="str">
        <f>IFERROR(VLOOKUP(H9,BufferTable[],MATCH(H14,BufferTable[#Headers],0),0),"")</f>
        <v/>
      </c>
      <c r="I23" s="55"/>
    </row>
    <row r="24" spans="1:9" ht="7.5" customHeight="1" x14ac:dyDescent="0.25"/>
    <row r="25" spans="1:9" x14ac:dyDescent="0.25">
      <c r="B25" s="20" t="s">
        <v>48</v>
      </c>
      <c r="C25" s="20"/>
      <c r="D25" s="20"/>
      <c r="E25" s="20"/>
      <c r="F25" s="20"/>
      <c r="G25" s="20"/>
      <c r="H25" s="61" t="str">
        <f>IFERROR(VLOOKUP(H9,BufferTable[],MATCH(H16,BufferTable[#Headers],0),0),"")</f>
        <v/>
      </c>
      <c r="I25" s="61"/>
    </row>
    <row r="26" spans="1:9" ht="6.75" customHeight="1" x14ac:dyDescent="0.25"/>
    <row r="27" spans="1:9" x14ac:dyDescent="0.25">
      <c r="B27" s="12" t="s">
        <v>61</v>
      </c>
      <c r="C27" s="12"/>
      <c r="D27" s="12"/>
      <c r="E27" s="12"/>
      <c r="F27" s="12"/>
      <c r="G27" s="12"/>
      <c r="H27" s="55" t="str">
        <f>IFERROR(VLOOKUP(H9,BufferTable[],MATCH(H18,BufferTable[#Headers],0),0),"")</f>
        <v/>
      </c>
      <c r="I27" s="55"/>
    </row>
    <row r="29" spans="1:9" x14ac:dyDescent="0.25">
      <c r="A29" s="1" t="s">
        <v>143</v>
      </c>
    </row>
    <row r="30" spans="1:9" x14ac:dyDescent="0.25">
      <c r="B30" s="20" t="s">
        <v>92</v>
      </c>
      <c r="C30" s="12"/>
      <c r="D30" s="12"/>
      <c r="E30" s="12"/>
      <c r="F30" s="12"/>
      <c r="G30" s="12"/>
      <c r="H30" s="65"/>
      <c r="I30" s="65"/>
    </row>
    <row r="31" spans="1:9" ht="6.75" customHeight="1" x14ac:dyDescent="0.25"/>
    <row r="32" spans="1:9" x14ac:dyDescent="0.25">
      <c r="A32" s="1" t="s">
        <v>144</v>
      </c>
    </row>
    <row r="33" spans="1:9" x14ac:dyDescent="0.25">
      <c r="B33" s="20" t="s">
        <v>92</v>
      </c>
      <c r="C33" s="12"/>
      <c r="D33" s="12"/>
      <c r="E33" s="12"/>
      <c r="F33" s="12"/>
      <c r="G33" s="12"/>
      <c r="H33" s="65"/>
      <c r="I33" s="65"/>
    </row>
    <row r="34" spans="1:9" ht="6.75" customHeight="1" x14ac:dyDescent="0.25"/>
    <row r="35" spans="1:9" x14ac:dyDescent="0.25">
      <c r="A35" s="1" t="s">
        <v>145</v>
      </c>
    </row>
    <row r="36" spans="1:9" x14ac:dyDescent="0.25">
      <c r="B36" s="20" t="s">
        <v>92</v>
      </c>
      <c r="C36" s="12"/>
      <c r="D36" s="12"/>
      <c r="E36" s="12"/>
      <c r="F36" s="12"/>
      <c r="G36" s="12"/>
      <c r="H36" s="65"/>
      <c r="I36" s="65"/>
    </row>
    <row r="37" spans="1:9" ht="7.5" customHeight="1" x14ac:dyDescent="0.25"/>
    <row r="38" spans="1:9" ht="31.5" customHeight="1" x14ac:dyDescent="0.25">
      <c r="B38" s="43" t="s">
        <v>146</v>
      </c>
      <c r="C38" s="43"/>
      <c r="D38" s="43"/>
      <c r="E38" s="43"/>
      <c r="F38" s="43"/>
      <c r="G38" s="43"/>
      <c r="H38" s="43"/>
      <c r="I38" s="43"/>
    </row>
    <row r="40" spans="1:9" x14ac:dyDescent="0.25">
      <c r="A40" s="1" t="s">
        <v>150</v>
      </c>
    </row>
    <row r="41" spans="1:9" x14ac:dyDescent="0.25">
      <c r="A41" s="1"/>
      <c r="B41" s="27" t="s">
        <v>154</v>
      </c>
    </row>
    <row r="42" spans="1:9" x14ac:dyDescent="0.25">
      <c r="A42" s="1"/>
      <c r="B42" s="27"/>
      <c r="H42" s="62" t="str">
        <f>IF(H23="A",H30/50,IF(H23="B",H30/33,IF(H23="C",H30/25,IF(H23="None",0,""))))</f>
        <v/>
      </c>
      <c r="I42" s="62"/>
    </row>
    <row r="43" spans="1:9" x14ac:dyDescent="0.25">
      <c r="B43" s="12" t="s">
        <v>147</v>
      </c>
      <c r="C43" s="12"/>
      <c r="D43" s="12"/>
      <c r="E43" s="12"/>
      <c r="F43" s="12"/>
      <c r="G43" s="12"/>
      <c r="H43" s="61" t="e">
        <f>ROUNDUP(H42,0)</f>
        <v>#VALUE!</v>
      </c>
      <c r="I43" s="61"/>
    </row>
    <row r="44" spans="1:9" ht="15.75" customHeight="1" x14ac:dyDescent="0.25">
      <c r="H44" s="60" t="str">
        <f>IF(H23="A",H30/25,IF(H23="B",H30/16,IF(H23="C",H30/15,IF(H23="None",0,""))))</f>
        <v/>
      </c>
      <c r="I44" s="60"/>
    </row>
    <row r="45" spans="1:9" x14ac:dyDescent="0.25">
      <c r="B45" s="12" t="s">
        <v>148</v>
      </c>
      <c r="C45" s="12"/>
      <c r="D45" s="12"/>
      <c r="E45" s="12"/>
      <c r="F45" s="12"/>
      <c r="G45" s="12"/>
      <c r="H45" s="61" t="e">
        <f>ROUNDUP(H44,0)</f>
        <v>#VALUE!</v>
      </c>
      <c r="I45" s="61"/>
    </row>
    <row r="46" spans="1:9" x14ac:dyDescent="0.25">
      <c r="B46" s="27" t="s">
        <v>151</v>
      </c>
    </row>
    <row r="47" spans="1:9" ht="15.75" customHeight="1" x14ac:dyDescent="0.25">
      <c r="H47" s="63" t="str">
        <f>IF(H23="A",H30/6.7,IF(H23="B",H30/4,IF(H23="C",H30/3,IF(H23="None",0,""))))</f>
        <v/>
      </c>
      <c r="I47" s="63"/>
    </row>
    <row r="48" spans="1:9" x14ac:dyDescent="0.25">
      <c r="B48" s="12" t="s">
        <v>149</v>
      </c>
      <c r="C48" s="12"/>
      <c r="D48" s="12"/>
      <c r="E48" s="12"/>
      <c r="F48" s="12"/>
      <c r="G48" s="12"/>
      <c r="H48" s="61" t="e">
        <f>ROUNDUP(H47,0)</f>
        <v>#VALUE!</v>
      </c>
      <c r="I48" s="61"/>
    </row>
    <row r="49" spans="1:9" x14ac:dyDescent="0.25">
      <c r="B49" s="27" t="s">
        <v>155</v>
      </c>
    </row>
    <row r="51" spans="1:9" x14ac:dyDescent="0.25">
      <c r="A51" s="1" t="s">
        <v>152</v>
      </c>
    </row>
    <row r="52" spans="1:9" x14ac:dyDescent="0.25">
      <c r="A52" s="1"/>
      <c r="B52" s="27" t="s">
        <v>154</v>
      </c>
    </row>
    <row r="53" spans="1:9" x14ac:dyDescent="0.25">
      <c r="A53" s="1"/>
      <c r="B53" s="27"/>
      <c r="H53" s="62" t="str">
        <f>IF(H25="A",H33/50,IF(H25="B",H33/33,IF(H25="C",H33/25,IF(H25="None",0,""))))</f>
        <v/>
      </c>
      <c r="I53" s="62"/>
    </row>
    <row r="54" spans="1:9" x14ac:dyDescent="0.25">
      <c r="B54" s="12" t="s">
        <v>147</v>
      </c>
      <c r="C54" s="12"/>
      <c r="D54" s="12"/>
      <c r="E54" s="12"/>
      <c r="F54" s="12"/>
      <c r="G54" s="12"/>
      <c r="H54" s="61" t="e">
        <f>ROUNDUP(H53,0)</f>
        <v>#VALUE!</v>
      </c>
      <c r="I54" s="61"/>
    </row>
    <row r="55" spans="1:9" ht="16.5" customHeight="1" x14ac:dyDescent="0.25">
      <c r="H55" s="64" t="str">
        <f>IF(H25="A",H33/25,IF(H25="B",H33/16,IF(H25="C",H33/15,IF(H25="None",0,""))))</f>
        <v/>
      </c>
      <c r="I55" s="64"/>
    </row>
    <row r="56" spans="1:9" x14ac:dyDescent="0.25">
      <c r="B56" s="12" t="s">
        <v>148</v>
      </c>
      <c r="C56" s="12"/>
      <c r="D56" s="12"/>
      <c r="E56" s="12"/>
      <c r="F56" s="12"/>
      <c r="G56" s="12"/>
      <c r="H56" s="61" t="e">
        <f>ROUNDUP(H55,0)</f>
        <v>#VALUE!</v>
      </c>
      <c r="I56" s="61"/>
    </row>
    <row r="57" spans="1:9" x14ac:dyDescent="0.25">
      <c r="B57" s="27" t="s">
        <v>151</v>
      </c>
    </row>
    <row r="58" spans="1:9" ht="15.75" customHeight="1" x14ac:dyDescent="0.25">
      <c r="H58" s="62" t="str">
        <f>IF(H25="A",H33/6.7,IF(H25="B",H33/4,IF(H25="C",H33/3,IF(H25="None",0,""))))</f>
        <v/>
      </c>
      <c r="I58" s="62"/>
    </row>
    <row r="59" spans="1:9" x14ac:dyDescent="0.25">
      <c r="B59" s="12" t="s">
        <v>149</v>
      </c>
      <c r="C59" s="12"/>
      <c r="D59" s="12"/>
      <c r="E59" s="12"/>
      <c r="F59" s="12"/>
      <c r="G59" s="12"/>
      <c r="H59" s="61" t="e">
        <f>ROUNDUP(H58,0)</f>
        <v>#VALUE!</v>
      </c>
      <c r="I59" s="61"/>
    </row>
    <row r="60" spans="1:9" x14ac:dyDescent="0.25">
      <c r="B60" s="27" t="s">
        <v>155</v>
      </c>
    </row>
    <row r="62" spans="1:9" x14ac:dyDescent="0.25">
      <c r="A62" s="1" t="s">
        <v>153</v>
      </c>
    </row>
    <row r="63" spans="1:9" x14ac:dyDescent="0.25">
      <c r="A63" s="1"/>
      <c r="B63" s="27" t="s">
        <v>154</v>
      </c>
    </row>
    <row r="64" spans="1:9" x14ac:dyDescent="0.25">
      <c r="A64" s="1"/>
      <c r="B64" s="27"/>
      <c r="H64" s="62" t="str">
        <f>IF(H27="A",H36/50,IF(H27="B",H36/33,IF(H27="C",H36/25,IF(H27="None",0,""))))</f>
        <v/>
      </c>
      <c r="I64" s="62"/>
    </row>
    <row r="65" spans="2:9" x14ac:dyDescent="0.25">
      <c r="B65" s="12" t="s">
        <v>147</v>
      </c>
      <c r="C65" s="12"/>
      <c r="D65" s="12"/>
      <c r="E65" s="12"/>
      <c r="F65" s="12"/>
      <c r="G65" s="12"/>
      <c r="H65" s="61" t="e">
        <f>ROUNDUP(H64,0)</f>
        <v>#VALUE!</v>
      </c>
      <c r="I65" s="61"/>
    </row>
    <row r="66" spans="2:9" ht="16.5" customHeight="1" x14ac:dyDescent="0.25">
      <c r="H66" s="64" t="str">
        <f>IF(H27="A",H36/25,IF(H27="B",H36/16,IF(H27="C",H36/15,IF(H27="None",0,""))))</f>
        <v/>
      </c>
      <c r="I66" s="64"/>
    </row>
    <row r="67" spans="2:9" x14ac:dyDescent="0.25">
      <c r="B67" s="12" t="s">
        <v>148</v>
      </c>
      <c r="C67" s="12"/>
      <c r="D67" s="12"/>
      <c r="E67" s="12"/>
      <c r="F67" s="12"/>
      <c r="G67" s="12"/>
      <c r="H67" s="61" t="e">
        <f>ROUNDUP(H66,0)</f>
        <v>#VALUE!</v>
      </c>
      <c r="I67" s="61"/>
    </row>
    <row r="68" spans="2:9" x14ac:dyDescent="0.25">
      <c r="B68" s="27" t="s">
        <v>151</v>
      </c>
    </row>
    <row r="69" spans="2:9" ht="15" customHeight="1" x14ac:dyDescent="0.25">
      <c r="H69" s="62" t="str">
        <f>IF(H27="A",H36/6.7,IF(H27="B",H36/4,IF(H27="C",H36/3,IF(H27="None",0,""))))</f>
        <v/>
      </c>
      <c r="I69" s="62"/>
    </row>
    <row r="70" spans="2:9" x14ac:dyDescent="0.25">
      <c r="B70" s="12" t="s">
        <v>149</v>
      </c>
      <c r="C70" s="12"/>
      <c r="D70" s="12"/>
      <c r="E70" s="12"/>
      <c r="F70" s="12"/>
      <c r="G70" s="12"/>
      <c r="H70" s="61" t="e">
        <f>ROUNDUP(H69,0)</f>
        <v>#VALUE!</v>
      </c>
      <c r="I70" s="61"/>
    </row>
    <row r="71" spans="2:9" x14ac:dyDescent="0.25">
      <c r="B71" s="27" t="s">
        <v>155</v>
      </c>
    </row>
  </sheetData>
  <sheetProtection sheet="1" objects="1" scenarios="1"/>
  <mergeCells count="36">
    <mergeCell ref="A4:I4"/>
    <mergeCell ref="A6:I6"/>
    <mergeCell ref="H9:I9"/>
    <mergeCell ref="B14:G14"/>
    <mergeCell ref="H14:I14"/>
    <mergeCell ref="B12:I12"/>
    <mergeCell ref="H27:I27"/>
    <mergeCell ref="H10:I10"/>
    <mergeCell ref="B16:G16"/>
    <mergeCell ref="H16:I16"/>
    <mergeCell ref="B18:G18"/>
    <mergeCell ref="H18:I18"/>
    <mergeCell ref="H23:I23"/>
    <mergeCell ref="H25:I25"/>
    <mergeCell ref="H59:I59"/>
    <mergeCell ref="H30:I30"/>
    <mergeCell ref="H33:I33"/>
    <mergeCell ref="H36:I36"/>
    <mergeCell ref="B38:I38"/>
    <mergeCell ref="H43:I43"/>
    <mergeCell ref="H65:I65"/>
    <mergeCell ref="H67:I67"/>
    <mergeCell ref="H70:I70"/>
    <mergeCell ref="H42:I42"/>
    <mergeCell ref="H44:I44"/>
    <mergeCell ref="H47:I47"/>
    <mergeCell ref="H53:I53"/>
    <mergeCell ref="H55:I55"/>
    <mergeCell ref="H58:I58"/>
    <mergeCell ref="H64:I64"/>
    <mergeCell ref="H66:I66"/>
    <mergeCell ref="H69:I69"/>
    <mergeCell ref="H45:I45"/>
    <mergeCell ref="H48:I48"/>
    <mergeCell ref="H54:I54"/>
    <mergeCell ref="H56:I56"/>
  </mergeCells>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7980C-4DED-4669-BC25-AAAD4B5F90FB}">
  <dimension ref="A1:X48"/>
  <sheetViews>
    <sheetView workbookViewId="0"/>
  </sheetViews>
  <sheetFormatPr defaultRowHeight="15" x14ac:dyDescent="0.25"/>
  <cols>
    <col min="10" max="10" width="9.5703125" bestFit="1" customWidth="1"/>
    <col min="11" max="11" width="10.7109375" customWidth="1"/>
  </cols>
  <sheetData>
    <row r="1" spans="1:24" ht="23.25" x14ac:dyDescent="0.35">
      <c r="A1" s="2" t="s">
        <v>0</v>
      </c>
    </row>
    <row r="2" spans="1:24" x14ac:dyDescent="0.25">
      <c r="A2" s="1" t="s">
        <v>64</v>
      </c>
    </row>
    <row r="3" spans="1:24" ht="5.25" customHeight="1" x14ac:dyDescent="0.25"/>
    <row r="4" spans="1:24" ht="72.75" customHeight="1" x14ac:dyDescent="0.25">
      <c r="A4" s="73" t="s">
        <v>68</v>
      </c>
      <c r="B4" s="73"/>
      <c r="C4" s="73"/>
      <c r="D4" s="73"/>
      <c r="E4" s="73"/>
      <c r="F4" s="73"/>
      <c r="G4" s="73"/>
      <c r="H4" s="73"/>
      <c r="I4" s="73"/>
      <c r="J4" s="22"/>
      <c r="K4" s="24" t="s">
        <v>109</v>
      </c>
      <c r="L4" s="22"/>
      <c r="M4" s="22"/>
      <c r="N4" s="22"/>
      <c r="O4" s="22"/>
      <c r="P4" s="22"/>
      <c r="Q4" s="22"/>
      <c r="R4" s="22"/>
      <c r="T4" s="24" t="s">
        <v>110</v>
      </c>
    </row>
    <row r="5" spans="1:24" ht="6" customHeight="1" x14ac:dyDescent="0.25">
      <c r="J5" s="22"/>
      <c r="K5" s="22"/>
      <c r="L5" s="22"/>
      <c r="M5" s="22"/>
      <c r="N5" s="22"/>
      <c r="O5" s="22"/>
      <c r="P5" s="22"/>
      <c r="Q5" s="22"/>
      <c r="R5" s="22"/>
    </row>
    <row r="6" spans="1:24" ht="43.5" customHeight="1" x14ac:dyDescent="0.25">
      <c r="A6" s="73" t="s">
        <v>138</v>
      </c>
      <c r="B6" s="73"/>
      <c r="C6" s="73"/>
      <c r="D6" s="73"/>
      <c r="E6" s="73"/>
      <c r="F6" s="73"/>
      <c r="G6" s="73"/>
      <c r="H6" s="73"/>
      <c r="I6" s="73"/>
      <c r="J6" s="24"/>
      <c r="K6" s="25" t="s">
        <v>93</v>
      </c>
      <c r="L6" s="25" t="s">
        <v>95</v>
      </c>
      <c r="M6" s="24" t="s">
        <v>94</v>
      </c>
      <c r="N6" s="24" t="s">
        <v>96</v>
      </c>
      <c r="O6" s="24"/>
      <c r="P6" s="24"/>
      <c r="Q6" s="24"/>
      <c r="R6" s="24"/>
      <c r="S6" s="24"/>
      <c r="T6" s="25" t="s">
        <v>93</v>
      </c>
      <c r="U6" s="25" t="s">
        <v>95</v>
      </c>
      <c r="V6" s="24" t="s">
        <v>94</v>
      </c>
      <c r="W6" s="24" t="s">
        <v>96</v>
      </c>
      <c r="X6" s="24"/>
    </row>
    <row r="7" spans="1:24" ht="13.5" customHeight="1" x14ac:dyDescent="0.25">
      <c r="J7" s="24" t="str">
        <f>IF(AND(H9="R-30",H12="Local"),1,"")</f>
        <v/>
      </c>
      <c r="K7" s="24" t="s">
        <v>74</v>
      </c>
      <c r="L7" s="24">
        <v>1</v>
      </c>
      <c r="M7" s="24">
        <f>H15/50</f>
        <v>0</v>
      </c>
      <c r="N7" s="24">
        <f>ROUNDUP(M7,0)</f>
        <v>0</v>
      </c>
      <c r="O7" s="24"/>
      <c r="P7" s="24"/>
      <c r="Q7" s="24"/>
      <c r="R7" s="24"/>
      <c r="S7" s="24" t="str">
        <f>IF(AND(H9="R-30",H18="Local"),1,"")</f>
        <v/>
      </c>
      <c r="T7" s="24" t="s">
        <v>74</v>
      </c>
      <c r="U7" s="24">
        <v>1</v>
      </c>
      <c r="V7" s="24">
        <f>H21/50</f>
        <v>0</v>
      </c>
      <c r="W7" s="24">
        <f>ROUNDUP(V7,0)</f>
        <v>0</v>
      </c>
      <c r="X7" s="24"/>
    </row>
    <row r="8" spans="1:24" x14ac:dyDescent="0.25">
      <c r="A8" s="1" t="s">
        <v>39</v>
      </c>
      <c r="J8" s="24" t="str">
        <f>IF(AND(H9="R-30",H12="Minor"),1,"")</f>
        <v/>
      </c>
      <c r="K8" s="24" t="s">
        <v>76</v>
      </c>
      <c r="L8" s="24">
        <v>2</v>
      </c>
      <c r="M8" s="24">
        <f>(H15/50)*2</f>
        <v>0</v>
      </c>
      <c r="N8" s="24">
        <f>ROUNDUP(M8,0)</f>
        <v>0</v>
      </c>
      <c r="O8" s="24"/>
      <c r="P8" s="24"/>
      <c r="Q8" s="24"/>
      <c r="R8" s="24"/>
      <c r="S8" s="24" t="str">
        <f>IF(AND(H9="R-30",H18="Minor"),1,"")</f>
        <v/>
      </c>
      <c r="T8" s="24" t="s">
        <v>76</v>
      </c>
      <c r="U8" s="24">
        <v>2</v>
      </c>
      <c r="V8" s="24">
        <f>(H21/50)*2</f>
        <v>0</v>
      </c>
      <c r="W8" s="24">
        <f>ROUNDUP(V8,0)</f>
        <v>0</v>
      </c>
      <c r="X8" s="24"/>
    </row>
    <row r="9" spans="1:24" x14ac:dyDescent="0.25">
      <c r="B9" s="12" t="s">
        <v>40</v>
      </c>
      <c r="C9" s="12"/>
      <c r="D9" s="12"/>
      <c r="E9" s="12"/>
      <c r="F9" s="12"/>
      <c r="G9" s="12"/>
      <c r="H9" s="61">
        <f>'2 General Questions'!B11</f>
        <v>0</v>
      </c>
      <c r="I9" s="61"/>
      <c r="J9" s="24" t="str">
        <f>IF(AND(H9="R-30",H12="Major"),2,"")</f>
        <v/>
      </c>
      <c r="K9" s="24" t="s">
        <v>75</v>
      </c>
      <c r="L9" s="24">
        <v>3</v>
      </c>
      <c r="M9" s="24">
        <f>(H15/50)*3</f>
        <v>0</v>
      </c>
      <c r="N9" s="24">
        <f>ROUNDUP(M9,0)</f>
        <v>0</v>
      </c>
      <c r="O9" s="24"/>
      <c r="P9" s="24"/>
      <c r="Q9" s="24"/>
      <c r="R9" s="24"/>
      <c r="S9" s="24" t="str">
        <f>IF(AND(H9="R-30",H18="Major"),2,"")</f>
        <v/>
      </c>
      <c r="T9" s="24" t="s">
        <v>75</v>
      </c>
      <c r="U9" s="24">
        <v>3</v>
      </c>
      <c r="V9" s="24">
        <f>(H21/50)*3</f>
        <v>0</v>
      </c>
      <c r="W9" s="24">
        <f>ROUNDUP(V9,0)</f>
        <v>0</v>
      </c>
      <c r="X9" s="24"/>
    </row>
    <row r="10" spans="1:24" ht="10.5" customHeight="1" x14ac:dyDescent="0.25">
      <c r="J10" s="24" t="str">
        <f>IF(AND(H9="R-20",H12="Local"),1,"")</f>
        <v/>
      </c>
      <c r="K10" s="24" t="s">
        <v>77</v>
      </c>
      <c r="L10" s="24">
        <v>4</v>
      </c>
      <c r="M10" s="24">
        <f>(H15/50)*3</f>
        <v>0</v>
      </c>
      <c r="N10" s="24">
        <f>ROUNDUP(M10,0)</f>
        <v>0</v>
      </c>
      <c r="O10" s="24"/>
      <c r="P10" s="24"/>
      <c r="Q10" s="24"/>
      <c r="R10" s="24"/>
      <c r="S10" s="24" t="str">
        <f>IF(AND(H9="R-20",H18="Local"),1,"")</f>
        <v/>
      </c>
      <c r="T10" s="24" t="s">
        <v>77</v>
      </c>
      <c r="U10" s="24">
        <v>4</v>
      </c>
      <c r="V10" s="24">
        <f>(QH21/50)*3</f>
        <v>0</v>
      </c>
      <c r="W10" s="24">
        <f>ROUNDUP(V10,0)</f>
        <v>0</v>
      </c>
      <c r="X10" s="24"/>
    </row>
    <row r="11" spans="1:24" x14ac:dyDescent="0.25">
      <c r="A11" s="1" t="s">
        <v>105</v>
      </c>
      <c r="J11" s="24" t="str">
        <f>IF(AND(H9="R-20",H12="Minor"),1,"")</f>
        <v/>
      </c>
      <c r="K11" s="24" t="s">
        <v>78</v>
      </c>
      <c r="L11" s="24">
        <v>5</v>
      </c>
      <c r="M11" s="24">
        <f>(H15/50)*4</f>
        <v>0</v>
      </c>
      <c r="N11" s="24">
        <f>ROUNDUP(M11,0)</f>
        <v>0</v>
      </c>
      <c r="O11" s="24"/>
      <c r="P11" s="24"/>
      <c r="Q11" s="24"/>
      <c r="R11" s="24"/>
      <c r="S11" s="24" t="str">
        <f>IF(AND(H9="R-20",H18="Minor"),1,"")</f>
        <v/>
      </c>
      <c r="T11" s="24" t="s">
        <v>78</v>
      </c>
      <c r="U11" s="24">
        <v>5</v>
      </c>
      <c r="V11" s="24">
        <f>(QH21/50)*4</f>
        <v>0</v>
      </c>
      <c r="W11" s="24">
        <f>ROUNDUP(V11,0)</f>
        <v>0</v>
      </c>
      <c r="X11" s="24"/>
    </row>
    <row r="12" spans="1:24" ht="45" customHeight="1" x14ac:dyDescent="0.25">
      <c r="B12" s="74" t="s">
        <v>73</v>
      </c>
      <c r="C12" s="74"/>
      <c r="D12" s="74"/>
      <c r="E12" s="74"/>
      <c r="F12" s="74"/>
      <c r="G12" s="74"/>
      <c r="H12" s="65"/>
      <c r="I12" s="65"/>
      <c r="J12" s="24" t="str">
        <f>IF(AND(H9="R-20",H12="Major"),2,"")</f>
        <v/>
      </c>
      <c r="K12" s="24" t="s">
        <v>79</v>
      </c>
      <c r="L12" s="24"/>
      <c r="M12" s="24" t="s">
        <v>97</v>
      </c>
      <c r="N12" s="24" t="s">
        <v>98</v>
      </c>
      <c r="O12" s="24"/>
      <c r="P12" s="24"/>
      <c r="Q12" s="24"/>
      <c r="R12" s="24"/>
      <c r="S12" s="24" t="str">
        <f>IF(AND(H9="R-20",H18="Major"),2,"")</f>
        <v/>
      </c>
      <c r="T12" s="24" t="s">
        <v>79</v>
      </c>
      <c r="U12" s="24"/>
      <c r="V12" s="24" t="s">
        <v>97</v>
      </c>
      <c r="W12" s="24" t="s">
        <v>98</v>
      </c>
      <c r="X12" s="24"/>
    </row>
    <row r="13" spans="1:24" ht="12" customHeight="1" x14ac:dyDescent="0.25">
      <c r="J13" s="24" t="str">
        <f>IF(AND(H9="OI",H12="Local"),2,"")</f>
        <v/>
      </c>
      <c r="K13" s="24" t="s">
        <v>80</v>
      </c>
      <c r="L13" s="24">
        <v>1</v>
      </c>
      <c r="M13" s="24">
        <f>(H15/50)*2</f>
        <v>0</v>
      </c>
      <c r="N13" s="24">
        <f>ROUNDUP(M13,0)</f>
        <v>0</v>
      </c>
      <c r="O13" s="24"/>
      <c r="P13" s="24"/>
      <c r="Q13" s="24"/>
      <c r="R13" s="24"/>
      <c r="S13" s="24" t="str">
        <f>IF(AND(H9="OI",H18="Local"),2,"")</f>
        <v/>
      </c>
      <c r="T13" s="24" t="s">
        <v>80</v>
      </c>
      <c r="U13" s="24">
        <v>1</v>
      </c>
      <c r="V13" s="24">
        <f>(H21/50)*2</f>
        <v>0</v>
      </c>
      <c r="W13" s="24">
        <f>ROUNDUP(V13,0)</f>
        <v>0</v>
      </c>
      <c r="X13" s="24"/>
    </row>
    <row r="14" spans="1:24" x14ac:dyDescent="0.25">
      <c r="A14" s="1" t="s">
        <v>106</v>
      </c>
      <c r="J14" s="24" t="str">
        <f>IF(AND(H9="OI",H12="Minor"),3,"")</f>
        <v/>
      </c>
      <c r="K14" s="24" t="s">
        <v>81</v>
      </c>
      <c r="L14" s="24">
        <v>2</v>
      </c>
      <c r="M14" s="24">
        <f>(H15/50)*3</f>
        <v>0</v>
      </c>
      <c r="N14" s="24">
        <f>ROUNDUP(M14,0)</f>
        <v>0</v>
      </c>
      <c r="O14" s="24"/>
      <c r="P14" s="24"/>
      <c r="Q14" s="24"/>
      <c r="R14" s="24"/>
      <c r="S14" s="24" t="str">
        <f>IF(AND(H9="OI",H18="Minor"),3,"")</f>
        <v/>
      </c>
      <c r="T14" s="24" t="s">
        <v>81</v>
      </c>
      <c r="U14" s="24">
        <v>2</v>
      </c>
      <c r="V14" s="24">
        <f>(H21/50)*3</f>
        <v>0</v>
      </c>
      <c r="W14" s="24">
        <f>ROUNDUP(V14,0)</f>
        <v>0</v>
      </c>
      <c r="X14" s="24"/>
    </row>
    <row r="15" spans="1:24" x14ac:dyDescent="0.25">
      <c r="B15" s="20" t="s">
        <v>92</v>
      </c>
      <c r="C15" s="12"/>
      <c r="D15" s="12"/>
      <c r="E15" s="12"/>
      <c r="F15" s="12"/>
      <c r="G15" s="12"/>
      <c r="H15" s="65"/>
      <c r="I15" s="65"/>
      <c r="J15" s="24" t="str">
        <f>IF(AND(H9="OI",H12="Major"),3,"")</f>
        <v/>
      </c>
      <c r="K15" s="24" t="s">
        <v>82</v>
      </c>
      <c r="L15" s="24">
        <v>3</v>
      </c>
      <c r="M15" s="24">
        <f>(H15/50)*4</f>
        <v>0</v>
      </c>
      <c r="N15" s="24">
        <f>ROUNDUP(M15,0)</f>
        <v>0</v>
      </c>
      <c r="O15" s="24"/>
      <c r="P15" s="24"/>
      <c r="Q15" s="24"/>
      <c r="R15" s="24"/>
      <c r="S15" s="24" t="str">
        <f>IF(AND(H9="OI",H18="Major"),3,"")</f>
        <v/>
      </c>
      <c r="T15" s="24" t="s">
        <v>82</v>
      </c>
      <c r="U15" s="24">
        <v>3</v>
      </c>
      <c r="V15" s="24">
        <f>(H21/50)*4</f>
        <v>0</v>
      </c>
      <c r="W15" s="24">
        <f>ROUNDUP(V15,0)</f>
        <v>0</v>
      </c>
      <c r="X15" s="24"/>
    </row>
    <row r="16" spans="1:24" ht="9" customHeight="1" x14ac:dyDescent="0.25">
      <c r="J16" s="24" t="str">
        <f>IF(AND(H9="TC",H12="Local"),3,"")</f>
        <v/>
      </c>
      <c r="K16" s="24" t="s">
        <v>83</v>
      </c>
      <c r="L16" s="24">
        <v>4</v>
      </c>
      <c r="M16" s="24">
        <f>(H15/50)*5</f>
        <v>0</v>
      </c>
      <c r="N16" s="24">
        <f>ROUNDUP(M16,0)</f>
        <v>0</v>
      </c>
      <c r="O16" s="24"/>
      <c r="P16" s="24"/>
      <c r="Q16" s="24"/>
      <c r="R16" s="24"/>
      <c r="S16" s="24" t="str">
        <f>IF(AND(H9="TC",H18="Local"),3,"")</f>
        <v/>
      </c>
      <c r="T16" s="24" t="s">
        <v>83</v>
      </c>
      <c r="U16" s="24">
        <v>4</v>
      </c>
      <c r="V16" s="24">
        <f>(H21/50)*5</f>
        <v>0</v>
      </c>
      <c r="W16" s="24">
        <f>ROUNDUP(V16,0)</f>
        <v>0</v>
      </c>
      <c r="X16" s="24"/>
    </row>
    <row r="17" spans="1:24" x14ac:dyDescent="0.25">
      <c r="A17" s="1" t="s">
        <v>108</v>
      </c>
      <c r="J17" s="24" t="str">
        <f>IF(AND(H9="TC",H12="Minor"),4,"")</f>
        <v/>
      </c>
      <c r="K17" s="24" t="s">
        <v>84</v>
      </c>
      <c r="L17" s="24">
        <v>5</v>
      </c>
      <c r="M17" s="24">
        <f>(H15/50)*7</f>
        <v>0</v>
      </c>
      <c r="N17" s="24">
        <f>ROUNDUP(M17,0)</f>
        <v>0</v>
      </c>
      <c r="O17" s="24"/>
      <c r="P17" s="24"/>
      <c r="Q17" s="24"/>
      <c r="R17" s="24"/>
      <c r="S17" s="24" t="str">
        <f>IF(AND(H9="TC",H18="Minor"),4,"")</f>
        <v/>
      </c>
      <c r="T17" s="24" t="s">
        <v>84</v>
      </c>
      <c r="U17" s="24">
        <v>5</v>
      </c>
      <c r="V17" s="24">
        <f>(H21/50)*7</f>
        <v>0</v>
      </c>
      <c r="W17" s="24">
        <f>ROUNDUP(V17,0)</f>
        <v>0</v>
      </c>
      <c r="X17" s="24"/>
    </row>
    <row r="18" spans="1:24" ht="45.75" customHeight="1" x14ac:dyDescent="0.25">
      <c r="B18" s="74" t="s">
        <v>72</v>
      </c>
      <c r="C18" s="74"/>
      <c r="D18" s="74"/>
      <c r="E18" s="74"/>
      <c r="F18" s="74"/>
      <c r="G18" s="74"/>
      <c r="H18" s="65"/>
      <c r="I18" s="65"/>
      <c r="J18" s="24" t="str">
        <f>IF(AND(H9="TC",H12="Major"),4,"")</f>
        <v/>
      </c>
      <c r="K18" s="24" t="s">
        <v>85</v>
      </c>
      <c r="L18" s="24"/>
      <c r="M18" s="24" t="s">
        <v>99</v>
      </c>
      <c r="N18" s="24" t="s">
        <v>100</v>
      </c>
      <c r="O18" s="24"/>
      <c r="P18" s="24"/>
      <c r="Q18" s="24"/>
      <c r="R18" s="24"/>
      <c r="S18" s="24" t="str">
        <f>IF(AND(H9="TC",H18="Major"),4,"")</f>
        <v/>
      </c>
      <c r="T18" s="24" t="s">
        <v>85</v>
      </c>
      <c r="U18" s="24"/>
      <c r="V18" s="24" t="s">
        <v>99</v>
      </c>
      <c r="W18" s="24" t="s">
        <v>100</v>
      </c>
      <c r="X18" s="24"/>
    </row>
    <row r="19" spans="1:24" ht="12" customHeight="1" x14ac:dyDescent="0.25">
      <c r="J19" s="24" t="str">
        <f>IF(AND(H9="MM",H12="Local"),4,"")</f>
        <v/>
      </c>
      <c r="K19" s="24" t="s">
        <v>86</v>
      </c>
      <c r="L19" s="24">
        <v>1</v>
      </c>
      <c r="M19" s="24">
        <f>(H15/50)*3</f>
        <v>0</v>
      </c>
      <c r="N19" s="24">
        <f>ROUNDUP(M19,0)</f>
        <v>0</v>
      </c>
      <c r="O19" s="24"/>
      <c r="P19" s="24"/>
      <c r="Q19" s="24"/>
      <c r="R19" s="24"/>
      <c r="S19" s="24" t="str">
        <f>IF(AND(H9="MM",H18="Local"),4,"")</f>
        <v/>
      </c>
      <c r="T19" s="24" t="s">
        <v>86</v>
      </c>
      <c r="U19" s="24">
        <v>1</v>
      </c>
      <c r="V19" s="24">
        <f>(H21/50)*3</f>
        <v>0</v>
      </c>
      <c r="W19" s="24">
        <f>ROUNDUP(V19,0)</f>
        <v>0</v>
      </c>
      <c r="X19" s="24"/>
    </row>
    <row r="20" spans="1:24" x14ac:dyDescent="0.25">
      <c r="A20" s="1" t="s">
        <v>107</v>
      </c>
      <c r="J20" s="24" t="str">
        <f>IF(AND(H9="MM",H12="Minor"),5,"")</f>
        <v/>
      </c>
      <c r="K20" s="24" t="s">
        <v>87</v>
      </c>
      <c r="L20" s="24">
        <v>2</v>
      </c>
      <c r="M20" s="24">
        <f>(H15/50)*5</f>
        <v>0</v>
      </c>
      <c r="N20" s="24">
        <f>ROUNDUP(M20,0)</f>
        <v>0</v>
      </c>
      <c r="O20" s="24"/>
      <c r="P20" s="24"/>
      <c r="Q20" s="24"/>
      <c r="R20" s="24"/>
      <c r="S20" s="24" t="str">
        <f>IF(AND(H9="MM",H18="Minor"),5,"")</f>
        <v/>
      </c>
      <c r="T20" s="24" t="s">
        <v>87</v>
      </c>
      <c r="U20" s="24">
        <v>2</v>
      </c>
      <c r="V20" s="24">
        <f>(H21/50)*5</f>
        <v>0</v>
      </c>
      <c r="W20" s="24">
        <f>ROUNDUP(V20,0)</f>
        <v>0</v>
      </c>
      <c r="X20" s="24"/>
    </row>
    <row r="21" spans="1:24" x14ac:dyDescent="0.25">
      <c r="B21" s="20" t="s">
        <v>101</v>
      </c>
      <c r="C21" s="12"/>
      <c r="D21" s="12"/>
      <c r="E21" s="12"/>
      <c r="F21" s="12"/>
      <c r="G21" s="12"/>
      <c r="H21" s="65"/>
      <c r="I21" s="65"/>
      <c r="J21" s="24" t="str">
        <f>IF(AND(H9="MM",H12="Major"),5,"")</f>
        <v/>
      </c>
      <c r="K21" s="24" t="s">
        <v>88</v>
      </c>
      <c r="L21" s="24">
        <v>3</v>
      </c>
      <c r="M21" s="24">
        <f>(H15/50)*7</f>
        <v>0</v>
      </c>
      <c r="N21" s="24">
        <f>ROUNDUP(M21,0)</f>
        <v>0</v>
      </c>
      <c r="O21" s="24"/>
      <c r="P21" s="24"/>
      <c r="Q21" s="24"/>
      <c r="R21" s="24"/>
      <c r="S21" s="24" t="str">
        <f>IF(AND(H9="MM",H18="Major"),5,"")</f>
        <v/>
      </c>
      <c r="T21" s="24" t="s">
        <v>88</v>
      </c>
      <c r="U21" s="24">
        <v>3</v>
      </c>
      <c r="V21" s="24">
        <f>(H21/50)*7</f>
        <v>0</v>
      </c>
      <c r="W21" s="24">
        <f>ROUNDUP(V21,0)</f>
        <v>0</v>
      </c>
      <c r="X21" s="24"/>
    </row>
    <row r="22" spans="1:24" ht="11.25" customHeight="1" x14ac:dyDescent="0.25">
      <c r="J22" s="24" t="str">
        <f>IF(AND(H9="I-1",H12="Local"),5,"")</f>
        <v/>
      </c>
      <c r="K22" s="24" t="s">
        <v>89</v>
      </c>
      <c r="L22" s="24">
        <v>4</v>
      </c>
      <c r="M22" s="24">
        <f>(H15/50)*9</f>
        <v>0</v>
      </c>
      <c r="N22" s="24">
        <f>ROUNDUP(M22,0)</f>
        <v>0</v>
      </c>
      <c r="O22" s="24"/>
      <c r="P22" s="24"/>
      <c r="Q22" s="24"/>
      <c r="R22" s="24"/>
      <c r="S22" s="24" t="str">
        <f>IF(AND(H9="I-1",H18="Local"),5,"")</f>
        <v/>
      </c>
      <c r="T22" s="24" t="s">
        <v>89</v>
      </c>
      <c r="U22" s="24">
        <v>4</v>
      </c>
      <c r="V22" s="24">
        <f>(H21/50)*9</f>
        <v>0</v>
      </c>
      <c r="W22" s="24">
        <f>ROUNDUP(V22,0)</f>
        <v>0</v>
      </c>
      <c r="X22" s="24"/>
    </row>
    <row r="23" spans="1:24" x14ac:dyDescent="0.25">
      <c r="A23" s="1" t="s">
        <v>103</v>
      </c>
      <c r="J23" s="24" t="str">
        <f>IF(AND(H9="I-1",H12="Minor"),5,"")</f>
        <v/>
      </c>
      <c r="K23" s="24" t="s">
        <v>90</v>
      </c>
      <c r="L23" s="24">
        <v>5</v>
      </c>
      <c r="M23" s="24">
        <f>(H15/50)*11</f>
        <v>0</v>
      </c>
      <c r="N23" s="24">
        <f>ROUNDUP(M23,0)</f>
        <v>0</v>
      </c>
      <c r="O23" s="24"/>
      <c r="P23" s="24"/>
      <c r="Q23" s="24"/>
      <c r="R23" s="24"/>
      <c r="S23" s="24" t="str">
        <f>IF(AND(H9="I-1",H18="Minor"),5,"")</f>
        <v/>
      </c>
      <c r="T23" s="24" t="s">
        <v>90</v>
      </c>
      <c r="U23" s="24">
        <v>5</v>
      </c>
      <c r="V23" s="24">
        <f>(H21/50)*11</f>
        <v>0</v>
      </c>
      <c r="W23" s="24">
        <f>ROUNDUP(V23,0)</f>
        <v>0</v>
      </c>
      <c r="X23" s="24"/>
    </row>
    <row r="24" spans="1:24" x14ac:dyDescent="0.25">
      <c r="B24" s="5" t="s">
        <v>137</v>
      </c>
      <c r="J24" s="24" t="str">
        <f>IF(AND(H9="I-1",H12="Major"),5,"")</f>
        <v/>
      </c>
      <c r="K24" s="24" t="s">
        <v>91</v>
      </c>
      <c r="L24" s="24"/>
      <c r="M24" s="24"/>
      <c r="N24" s="24"/>
      <c r="O24" s="24"/>
      <c r="P24" s="24"/>
      <c r="Q24" s="24"/>
      <c r="R24" s="24"/>
      <c r="S24" s="24" t="str">
        <f>IF(AND(H9="I-1",H18="Major"),5,"")</f>
        <v/>
      </c>
      <c r="T24" s="24" t="s">
        <v>91</v>
      </c>
      <c r="U24" s="24"/>
      <c r="V24" s="24"/>
      <c r="W24" s="24"/>
      <c r="X24" s="24"/>
    </row>
    <row r="25" spans="1:24" ht="10.5" customHeight="1" x14ac:dyDescent="0.25">
      <c r="H25" s="71">
        <f>J26</f>
        <v>0</v>
      </c>
      <c r="I25" s="72"/>
      <c r="J25" s="24"/>
      <c r="K25" s="24"/>
      <c r="L25" s="24"/>
      <c r="M25" s="24"/>
      <c r="N25" s="24"/>
      <c r="O25" s="24"/>
      <c r="P25" s="24"/>
      <c r="Q25" s="24"/>
      <c r="R25" s="24"/>
      <c r="S25" s="24"/>
      <c r="T25" s="24"/>
      <c r="U25" s="24"/>
      <c r="V25" s="24"/>
      <c r="W25" s="24"/>
      <c r="X25" s="24"/>
    </row>
    <row r="26" spans="1:24" x14ac:dyDescent="0.25">
      <c r="B26" s="12" t="s">
        <v>69</v>
      </c>
      <c r="C26" s="12"/>
      <c r="D26" s="12"/>
      <c r="E26" s="12"/>
      <c r="F26" s="12"/>
      <c r="G26" s="12"/>
      <c r="H26" s="55" t="str">
        <f>IF(H25=1,N7,IF(H25=2,N8,IF(H25=3,N9,IF(H25=4,N10,IF(H25=5,N11,"")))))</f>
        <v/>
      </c>
      <c r="I26" s="55"/>
      <c r="J26" s="26">
        <f>SUM(J7:J25)</f>
        <v>0</v>
      </c>
      <c r="K26" s="24"/>
      <c r="L26" s="24"/>
      <c r="M26" s="24"/>
      <c r="N26" s="24"/>
      <c r="O26" s="24"/>
      <c r="P26" s="24"/>
      <c r="Q26" s="24"/>
      <c r="R26" s="24"/>
      <c r="S26" s="26">
        <f>SUM(S7:S25)</f>
        <v>0</v>
      </c>
      <c r="T26" s="24"/>
      <c r="U26" s="24"/>
      <c r="V26" s="24"/>
      <c r="W26" s="24"/>
      <c r="X26" s="24"/>
    </row>
    <row r="27" spans="1:24" ht="12.75" customHeight="1" x14ac:dyDescent="0.25">
      <c r="J27" s="24"/>
      <c r="K27" s="24"/>
      <c r="L27" s="24"/>
      <c r="M27" s="24"/>
      <c r="N27" s="24"/>
      <c r="O27" s="24"/>
      <c r="P27" s="24"/>
      <c r="Q27" s="24"/>
      <c r="R27" s="24"/>
      <c r="S27" s="24"/>
      <c r="T27" s="24"/>
      <c r="U27" s="24"/>
      <c r="V27" s="24"/>
      <c r="W27" s="24"/>
      <c r="X27" s="24"/>
    </row>
    <row r="28" spans="1:24" x14ac:dyDescent="0.25">
      <c r="B28" s="20" t="s">
        <v>70</v>
      </c>
      <c r="C28" s="23"/>
      <c r="D28" s="23"/>
      <c r="E28" s="23"/>
      <c r="F28" s="23"/>
      <c r="G28" s="23"/>
      <c r="H28" s="55" t="str">
        <f>IF(H25=1,N13,IF(H25=2,N14,IF(H25=3,N15,IF(H25=4,N16,IF(H25=5,N17,"")))))</f>
        <v/>
      </c>
      <c r="I28" s="55"/>
      <c r="J28" s="22"/>
      <c r="K28" s="22"/>
      <c r="L28" s="22"/>
      <c r="M28" s="22"/>
      <c r="N28" s="22"/>
      <c r="O28" s="22"/>
      <c r="P28" s="22"/>
      <c r="Q28" s="22"/>
      <c r="R28" s="22"/>
    </row>
    <row r="29" spans="1:24" ht="14.25" customHeight="1" x14ac:dyDescent="0.25">
      <c r="J29" s="22"/>
      <c r="K29" s="22"/>
      <c r="L29" s="22"/>
      <c r="M29" s="22"/>
      <c r="N29" s="22"/>
      <c r="O29" s="22"/>
      <c r="P29" s="22"/>
      <c r="Q29" s="22"/>
      <c r="R29" s="22"/>
    </row>
    <row r="30" spans="1:24" x14ac:dyDescent="0.25">
      <c r="B30" s="20" t="s">
        <v>71</v>
      </c>
      <c r="C30" s="23"/>
      <c r="D30" s="23"/>
      <c r="E30" s="23"/>
      <c r="F30" s="23"/>
      <c r="G30" s="23"/>
      <c r="H30" s="55" t="str">
        <f>IF(H25=1,N19,IF(H25=2,N20,IF(H25=3,N21,IF(H25=4,N22,IF(H25=5,N23,"")))))</f>
        <v/>
      </c>
      <c r="I30" s="55"/>
      <c r="J30" s="22"/>
      <c r="K30" s="22"/>
      <c r="L30" s="22"/>
      <c r="M30" s="22"/>
      <c r="N30" s="22"/>
      <c r="O30" s="22"/>
      <c r="P30" s="22"/>
      <c r="Q30" s="22"/>
      <c r="R30" s="22"/>
    </row>
    <row r="31" spans="1:24" x14ac:dyDescent="0.25">
      <c r="J31" s="22"/>
      <c r="K31" s="22"/>
      <c r="L31" s="22"/>
      <c r="M31" s="22"/>
      <c r="N31" s="22"/>
      <c r="O31" s="22"/>
      <c r="P31" s="22"/>
      <c r="Q31" s="22"/>
      <c r="R31" s="22"/>
    </row>
    <row r="32" spans="1:24" x14ac:dyDescent="0.25">
      <c r="A32" s="1" t="s">
        <v>104</v>
      </c>
      <c r="J32" s="22"/>
      <c r="K32" s="22"/>
      <c r="L32" s="22"/>
      <c r="M32" s="22"/>
      <c r="N32" s="22"/>
      <c r="O32" s="22"/>
      <c r="P32" s="22"/>
      <c r="Q32" s="22"/>
      <c r="R32" s="22"/>
    </row>
    <row r="33" spans="1:18" ht="26.25" customHeight="1" x14ac:dyDescent="0.25">
      <c r="B33" s="68" t="s">
        <v>102</v>
      </c>
      <c r="C33" s="68"/>
      <c r="D33" s="68"/>
      <c r="E33" s="68"/>
      <c r="F33" s="68"/>
      <c r="G33" s="68"/>
      <c r="J33" s="22"/>
      <c r="K33" s="22"/>
      <c r="L33" s="22"/>
      <c r="M33" s="22"/>
      <c r="N33" s="22"/>
      <c r="O33" s="22"/>
      <c r="P33" s="22"/>
      <c r="Q33" s="22"/>
      <c r="R33" s="22"/>
    </row>
    <row r="34" spans="1:18" ht="9.75" customHeight="1" x14ac:dyDescent="0.25">
      <c r="H34" s="71">
        <f>S26</f>
        <v>0</v>
      </c>
      <c r="I34" s="72"/>
      <c r="J34" s="22"/>
      <c r="K34" s="22"/>
      <c r="L34" s="22"/>
      <c r="M34" s="22"/>
      <c r="N34" s="22"/>
      <c r="O34" s="22"/>
      <c r="P34" s="22"/>
      <c r="Q34" s="22"/>
      <c r="R34" s="22"/>
    </row>
    <row r="35" spans="1:18" x14ac:dyDescent="0.25">
      <c r="B35" s="12" t="s">
        <v>69</v>
      </c>
      <c r="C35" s="12"/>
      <c r="D35" s="12"/>
      <c r="E35" s="12"/>
      <c r="F35" s="12"/>
      <c r="G35" s="12"/>
      <c r="H35" s="55" t="str">
        <f>IF(H34=1,W7,IF(H34=2,W8,IF(H34=3,W9,IF(H34=4,W10,IF(H34=5,W11,"")))))</f>
        <v/>
      </c>
      <c r="I35" s="55"/>
      <c r="J35" s="22"/>
      <c r="K35" s="22"/>
      <c r="L35" s="22"/>
      <c r="M35" s="22"/>
      <c r="N35" s="22"/>
      <c r="O35" s="22"/>
      <c r="P35" s="22"/>
      <c r="Q35" s="22"/>
      <c r="R35" s="22"/>
    </row>
    <row r="36" spans="1:18" x14ac:dyDescent="0.25">
      <c r="J36" s="22"/>
      <c r="K36" s="22"/>
      <c r="L36" s="22"/>
      <c r="M36" s="22"/>
      <c r="N36" s="22"/>
      <c r="O36" s="22"/>
      <c r="P36" s="22"/>
      <c r="Q36" s="22"/>
      <c r="R36" s="22"/>
    </row>
    <row r="37" spans="1:18" x14ac:dyDescent="0.25">
      <c r="B37" s="20" t="s">
        <v>70</v>
      </c>
      <c r="C37" s="23"/>
      <c r="D37" s="23"/>
      <c r="E37" s="23"/>
      <c r="F37" s="23"/>
      <c r="G37" s="23"/>
      <c r="H37" s="55" t="str">
        <f>IF(H34=1,W13,IF(H34=2,W14,IF(H34=3,W15,IF(H34=4,W16,IF(H34=5,W17,"")))))</f>
        <v/>
      </c>
      <c r="I37" s="55"/>
      <c r="J37" s="22"/>
      <c r="K37" s="22"/>
      <c r="L37" s="22"/>
      <c r="M37" s="22"/>
      <c r="N37" s="22"/>
      <c r="O37" s="22"/>
      <c r="P37" s="22"/>
      <c r="Q37" s="22"/>
      <c r="R37" s="22"/>
    </row>
    <row r="38" spans="1:18" x14ac:dyDescent="0.25">
      <c r="J38" s="22"/>
      <c r="K38" s="22"/>
      <c r="L38" s="22"/>
      <c r="M38" s="22"/>
      <c r="N38" s="22"/>
      <c r="O38" s="22"/>
      <c r="P38" s="22"/>
      <c r="Q38" s="22"/>
      <c r="R38" s="22"/>
    </row>
    <row r="39" spans="1:18" x14ac:dyDescent="0.25">
      <c r="B39" s="20" t="s">
        <v>71</v>
      </c>
      <c r="C39" s="23"/>
      <c r="D39" s="23"/>
      <c r="E39" s="23"/>
      <c r="F39" s="23"/>
      <c r="G39" s="23"/>
      <c r="H39" s="55" t="str">
        <f>IF(H34=1,W19,IF(H34=2,W20,IF(H34=3,W21,IF(H34=4,W22,IF(H34=5,W23,"")))))</f>
        <v/>
      </c>
      <c r="I39" s="55"/>
      <c r="J39" s="22"/>
      <c r="K39" s="22"/>
      <c r="L39" s="22"/>
      <c r="M39" s="22"/>
      <c r="N39" s="22"/>
      <c r="O39" s="22"/>
      <c r="P39" s="22"/>
      <c r="Q39" s="22"/>
      <c r="R39" s="22"/>
    </row>
    <row r="41" spans="1:18" x14ac:dyDescent="0.25">
      <c r="A41" s="1" t="s">
        <v>111</v>
      </c>
    </row>
    <row r="42" spans="1:18" ht="84" customHeight="1" x14ac:dyDescent="0.25">
      <c r="B42" s="73" t="s">
        <v>135</v>
      </c>
      <c r="C42" s="73"/>
      <c r="D42" s="73"/>
      <c r="E42" s="73"/>
      <c r="F42" s="73"/>
      <c r="G42" s="73"/>
    </row>
    <row r="44" spans="1:18" x14ac:dyDescent="0.25">
      <c r="B44" s="12" t="s">
        <v>112</v>
      </c>
      <c r="C44" s="12"/>
      <c r="D44" s="12"/>
      <c r="E44" s="12"/>
      <c r="F44" s="12"/>
      <c r="G44" s="12"/>
      <c r="H44" s="69"/>
      <c r="I44" s="69"/>
    </row>
    <row r="45" spans="1:18" x14ac:dyDescent="0.25">
      <c r="H45" s="70">
        <f>H44/35</f>
        <v>0</v>
      </c>
      <c r="I45" s="70"/>
    </row>
    <row r="46" spans="1:18" ht="31.5" customHeight="1" x14ac:dyDescent="0.25">
      <c r="B46" s="58" t="s">
        <v>136</v>
      </c>
      <c r="C46" s="58"/>
      <c r="D46" s="58"/>
      <c r="E46" s="58"/>
      <c r="F46" s="58"/>
      <c r="G46" s="58"/>
      <c r="H46" s="61">
        <f>ROUNDUP(H45,0)</f>
        <v>0</v>
      </c>
      <c r="I46" s="61"/>
    </row>
    <row r="47" spans="1:18" x14ac:dyDescent="0.25">
      <c r="H47" s="70">
        <f>H44/25</f>
        <v>0</v>
      </c>
      <c r="I47" s="70"/>
    </row>
    <row r="48" spans="1:18" ht="31.5" customHeight="1" x14ac:dyDescent="0.25">
      <c r="B48" s="66" t="s">
        <v>113</v>
      </c>
      <c r="C48" s="66"/>
      <c r="D48" s="66"/>
      <c r="E48" s="66"/>
      <c r="F48" s="66"/>
      <c r="G48" s="66"/>
      <c r="H48" s="61">
        <f>ROUNDUP(H47,0)</f>
        <v>0</v>
      </c>
      <c r="I48" s="61"/>
    </row>
  </sheetData>
  <sheetProtection sheet="1" objects="1" scenarios="1"/>
  <mergeCells count="26">
    <mergeCell ref="H26:I26"/>
    <mergeCell ref="H28:I28"/>
    <mergeCell ref="H30:I30"/>
    <mergeCell ref="H25:I25"/>
    <mergeCell ref="H15:I15"/>
    <mergeCell ref="B18:G18"/>
    <mergeCell ref="H18:I18"/>
    <mergeCell ref="H21:I21"/>
    <mergeCell ref="A4:I4"/>
    <mergeCell ref="A6:I6"/>
    <mergeCell ref="H9:I9"/>
    <mergeCell ref="B12:G12"/>
    <mergeCell ref="H12:I12"/>
    <mergeCell ref="B33:G33"/>
    <mergeCell ref="H44:I44"/>
    <mergeCell ref="H46:I46"/>
    <mergeCell ref="H48:I48"/>
    <mergeCell ref="B46:G46"/>
    <mergeCell ref="B48:G48"/>
    <mergeCell ref="H45:I45"/>
    <mergeCell ref="H47:I47"/>
    <mergeCell ref="H35:I35"/>
    <mergeCell ref="H37:I37"/>
    <mergeCell ref="H39:I39"/>
    <mergeCell ref="H34:I34"/>
    <mergeCell ref="B42:G4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5B952-0A99-4424-BC49-D28641B50A2D}">
  <dimension ref="A1:K23"/>
  <sheetViews>
    <sheetView workbookViewId="0"/>
  </sheetViews>
  <sheetFormatPr defaultRowHeight="15" x14ac:dyDescent="0.25"/>
  <sheetData>
    <row r="1" spans="1:11" ht="23.25" x14ac:dyDescent="0.35">
      <c r="A1" s="2" t="s">
        <v>0</v>
      </c>
    </row>
    <row r="2" spans="1:11" x14ac:dyDescent="0.25">
      <c r="A2" s="1" t="s">
        <v>118</v>
      </c>
    </row>
    <row r="4" spans="1:11" ht="51" customHeight="1" x14ac:dyDescent="0.25">
      <c r="A4" s="44" t="s">
        <v>119</v>
      </c>
      <c r="B4" s="44"/>
      <c r="C4" s="44"/>
      <c r="D4" s="44"/>
      <c r="E4" s="44"/>
      <c r="F4" s="44"/>
      <c r="G4" s="44"/>
      <c r="H4" s="44"/>
      <c r="I4" s="44"/>
    </row>
    <row r="5" spans="1:11" ht="6" customHeight="1" x14ac:dyDescent="0.25"/>
    <row r="6" spans="1:11" ht="30.75" customHeight="1" x14ac:dyDescent="0.25">
      <c r="A6" s="76" t="s">
        <v>33</v>
      </c>
      <c r="B6" s="76"/>
      <c r="C6" s="76"/>
      <c r="D6" s="76"/>
      <c r="E6" s="76"/>
      <c r="F6" s="76"/>
      <c r="G6" s="76"/>
      <c r="H6" s="76"/>
      <c r="I6" s="76"/>
    </row>
    <row r="8" spans="1:11" x14ac:dyDescent="0.25">
      <c r="A8" s="1" t="s">
        <v>120</v>
      </c>
      <c r="J8" s="24">
        <v>12</v>
      </c>
      <c r="K8" s="24" t="s">
        <v>125</v>
      </c>
    </row>
    <row r="9" spans="1:11" x14ac:dyDescent="0.25">
      <c r="B9" s="12" t="s">
        <v>121</v>
      </c>
      <c r="C9" s="12"/>
      <c r="D9" s="12"/>
      <c r="E9" s="12"/>
      <c r="F9" s="12"/>
      <c r="G9" s="12"/>
      <c r="H9" s="55">
        <f>'2 General Questions'!B15</f>
        <v>0</v>
      </c>
      <c r="I9" s="55"/>
      <c r="J9" s="24">
        <v>6</v>
      </c>
      <c r="K9" s="24" t="s">
        <v>126</v>
      </c>
    </row>
    <row r="10" spans="1:11" x14ac:dyDescent="0.25">
      <c r="J10" s="24">
        <v>3</v>
      </c>
      <c r="K10" s="24" t="s">
        <v>127</v>
      </c>
    </row>
    <row r="11" spans="1:11" x14ac:dyDescent="0.25">
      <c r="A11" s="1" t="s">
        <v>122</v>
      </c>
      <c r="J11" s="24">
        <v>3</v>
      </c>
      <c r="K11" s="24" t="s">
        <v>128</v>
      </c>
    </row>
    <row r="12" spans="1:11" x14ac:dyDescent="0.25">
      <c r="B12" s="12" t="s">
        <v>40</v>
      </c>
      <c r="C12" s="12"/>
      <c r="D12" s="12"/>
      <c r="E12" s="12"/>
      <c r="F12" s="12"/>
      <c r="G12" s="12"/>
      <c r="H12" s="61">
        <f>'2 General Questions'!B19</f>
        <v>0</v>
      </c>
      <c r="I12" s="61"/>
      <c r="J12" s="24">
        <v>6</v>
      </c>
      <c r="K12" s="24" t="s">
        <v>129</v>
      </c>
    </row>
    <row r="14" spans="1:11" x14ac:dyDescent="0.25">
      <c r="A14" s="1" t="s">
        <v>123</v>
      </c>
      <c r="B14" s="1"/>
      <c r="C14" s="1"/>
      <c r="D14" s="1"/>
      <c r="E14" s="1"/>
      <c r="F14" s="1"/>
    </row>
    <row r="15" spans="1:11" ht="29.25" customHeight="1" x14ac:dyDescent="0.25">
      <c r="B15" s="66" t="s">
        <v>124</v>
      </c>
      <c r="C15" s="66"/>
      <c r="D15" s="66"/>
      <c r="E15" s="66"/>
      <c r="F15" s="66"/>
      <c r="G15" s="66"/>
      <c r="H15" s="65"/>
      <c r="I15" s="65"/>
    </row>
    <row r="16" spans="1:11" x14ac:dyDescent="0.25">
      <c r="H16" s="62" t="str">
        <f>IF(H9="Residential",12,IF(H9="Public and Institutional",6,IF(H9="Commercial",3,IF(H9="Industrial",3,IF(H9="Mixed",6,"")))))</f>
        <v/>
      </c>
      <c r="I16" s="62"/>
    </row>
    <row r="17" spans="1:9" ht="16.5" customHeight="1" x14ac:dyDescent="0.25">
      <c r="A17" s="1" t="s">
        <v>131</v>
      </c>
      <c r="H17" s="62" t="e">
        <f>H16*H12</f>
        <v>#VALUE!</v>
      </c>
      <c r="I17" s="62"/>
    </row>
    <row r="18" spans="1:9" ht="82.5" customHeight="1" x14ac:dyDescent="0.25">
      <c r="B18" s="66" t="s">
        <v>132</v>
      </c>
      <c r="C18" s="66"/>
      <c r="D18" s="66"/>
      <c r="E18" s="66"/>
      <c r="F18" s="66"/>
      <c r="G18" s="66"/>
      <c r="H18" s="61" t="e">
        <f>ROUNDUP(H17,0)</f>
        <v>#VALUE!</v>
      </c>
      <c r="I18" s="61"/>
    </row>
    <row r="19" spans="1:9" x14ac:dyDescent="0.25">
      <c r="H19" s="56" t="e">
        <f>H18/3</f>
        <v>#VALUE!</v>
      </c>
      <c r="I19" s="56"/>
    </row>
    <row r="20" spans="1:9" ht="45" customHeight="1" x14ac:dyDescent="0.25">
      <c r="B20" s="66" t="s">
        <v>130</v>
      </c>
      <c r="C20" s="66"/>
      <c r="D20" s="66"/>
      <c r="E20" s="66"/>
      <c r="F20" s="66"/>
      <c r="G20" s="66"/>
      <c r="H20" s="75" t="e">
        <f>ROUNDUP(H19,0)</f>
        <v>#VALUE!</v>
      </c>
      <c r="I20" s="75"/>
    </row>
    <row r="22" spans="1:9" x14ac:dyDescent="0.25">
      <c r="A22" s="1" t="s">
        <v>133</v>
      </c>
      <c r="H22" s="72">
        <f>H15/5</f>
        <v>0</v>
      </c>
      <c r="I22" s="72"/>
    </row>
    <row r="23" spans="1:9" x14ac:dyDescent="0.25">
      <c r="B23" s="12" t="s">
        <v>134</v>
      </c>
      <c r="C23" s="12"/>
      <c r="D23" s="12"/>
      <c r="E23" s="12"/>
      <c r="F23" s="12"/>
      <c r="G23" s="12"/>
      <c r="H23" s="61">
        <f>ROUNDUP(H22,0)</f>
        <v>0</v>
      </c>
      <c r="I23" s="61"/>
    </row>
  </sheetData>
  <sheetProtection sheet="1" objects="1" scenarios="1"/>
  <mergeCells count="15">
    <mergeCell ref="A4:I4"/>
    <mergeCell ref="A6:I6"/>
    <mergeCell ref="H9:I9"/>
    <mergeCell ref="H12:I12"/>
    <mergeCell ref="B15:G15"/>
    <mergeCell ref="H15:I15"/>
    <mergeCell ref="H23:I23"/>
    <mergeCell ref="H22:I22"/>
    <mergeCell ref="B18:G18"/>
    <mergeCell ref="H18:I18"/>
    <mergeCell ref="H16:I16"/>
    <mergeCell ref="H17:I17"/>
    <mergeCell ref="B20:G20"/>
    <mergeCell ref="H20:I20"/>
    <mergeCell ref="H19:I19"/>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29FBD-5803-4F09-A9A9-D75644FCD91D}">
  <dimension ref="A2:J22"/>
  <sheetViews>
    <sheetView workbookViewId="0">
      <selection activeCell="A2" sqref="A2"/>
    </sheetView>
  </sheetViews>
  <sheetFormatPr defaultRowHeight="15" x14ac:dyDescent="0.25"/>
  <cols>
    <col min="1" max="1" width="3.28515625" customWidth="1"/>
  </cols>
  <sheetData>
    <row r="2" spans="1:10" ht="23.25" x14ac:dyDescent="0.35">
      <c r="A2" s="2" t="s">
        <v>0</v>
      </c>
    </row>
    <row r="3" spans="1:10" x14ac:dyDescent="0.25">
      <c r="A3" s="1" t="s">
        <v>156</v>
      </c>
    </row>
    <row r="4" spans="1:10" ht="5.25" customHeight="1" x14ac:dyDescent="0.25"/>
    <row r="5" spans="1:10" ht="23.25" customHeight="1" x14ac:dyDescent="0.25">
      <c r="A5" s="32" t="s">
        <v>157</v>
      </c>
      <c r="B5" s="32"/>
      <c r="C5" s="33"/>
      <c r="D5" s="33"/>
      <c r="E5" s="33"/>
      <c r="F5" s="33"/>
      <c r="G5" s="33"/>
      <c r="H5" s="33"/>
      <c r="I5" s="33"/>
      <c r="J5" s="33"/>
    </row>
    <row r="6" spans="1:10" ht="42" customHeight="1" x14ac:dyDescent="0.25">
      <c r="A6" s="28">
        <v>1</v>
      </c>
      <c r="B6" s="44" t="s">
        <v>159</v>
      </c>
      <c r="C6" s="44"/>
      <c r="D6" s="44"/>
      <c r="E6" s="44"/>
      <c r="F6" s="44"/>
      <c r="G6" s="44"/>
      <c r="H6" s="44"/>
      <c r="I6" s="44"/>
      <c r="J6" s="44"/>
    </row>
    <row r="7" spans="1:10" ht="35.25" customHeight="1" x14ac:dyDescent="0.25">
      <c r="A7" s="28">
        <v>2</v>
      </c>
      <c r="B7" s="44" t="s">
        <v>160</v>
      </c>
      <c r="C7" s="44"/>
      <c r="D7" s="44"/>
      <c r="E7" s="44"/>
      <c r="F7" s="44"/>
      <c r="G7" s="44"/>
      <c r="H7" s="44"/>
      <c r="I7" s="44"/>
      <c r="J7" s="44"/>
    </row>
    <row r="8" spans="1:10" ht="50.25" customHeight="1" x14ac:dyDescent="0.25">
      <c r="A8" s="28">
        <v>3</v>
      </c>
      <c r="B8" s="44" t="s">
        <v>161</v>
      </c>
      <c r="C8" s="44"/>
      <c r="D8" s="44"/>
      <c r="E8" s="44"/>
      <c r="F8" s="44"/>
      <c r="G8" s="44"/>
      <c r="H8" s="44"/>
      <c r="I8" s="44"/>
      <c r="J8" s="44"/>
    </row>
    <row r="9" spans="1:10" ht="33.75" customHeight="1" x14ac:dyDescent="0.25">
      <c r="A9" s="28">
        <v>4</v>
      </c>
      <c r="B9" s="44" t="s">
        <v>158</v>
      </c>
      <c r="C9" s="44"/>
      <c r="D9" s="44"/>
      <c r="E9" s="44"/>
      <c r="F9" s="44"/>
      <c r="G9" s="44"/>
      <c r="H9" s="44"/>
      <c r="I9" s="44"/>
      <c r="J9" s="44"/>
    </row>
    <row r="10" spans="1:10" ht="38.25" customHeight="1" x14ac:dyDescent="0.25">
      <c r="A10" s="28">
        <v>5</v>
      </c>
      <c r="B10" s="44" t="s">
        <v>162</v>
      </c>
      <c r="C10" s="44"/>
      <c r="D10" s="44"/>
      <c r="E10" s="44"/>
      <c r="F10" s="44"/>
      <c r="G10" s="44"/>
      <c r="H10" s="44"/>
      <c r="I10" s="44"/>
      <c r="J10" s="44"/>
    </row>
    <row r="11" spans="1:10" ht="37.5" customHeight="1" x14ac:dyDescent="0.25">
      <c r="A11" s="28">
        <v>6</v>
      </c>
      <c r="B11" s="44" t="s">
        <v>163</v>
      </c>
      <c r="C11" s="44"/>
      <c r="D11" s="44"/>
      <c r="E11" s="44"/>
      <c r="F11" s="44"/>
      <c r="G11" s="44"/>
      <c r="H11" s="44"/>
      <c r="I11" s="44"/>
      <c r="J11" s="44"/>
    </row>
    <row r="12" spans="1:10" x14ac:dyDescent="0.25">
      <c r="A12" s="28">
        <v>7</v>
      </c>
      <c r="B12" s="44" t="s">
        <v>169</v>
      </c>
      <c r="C12" s="44"/>
      <c r="D12" s="44"/>
      <c r="E12" s="44"/>
      <c r="F12" s="44"/>
      <c r="G12" s="44"/>
      <c r="H12" s="44"/>
      <c r="I12" s="44"/>
      <c r="J12" s="44"/>
    </row>
    <row r="13" spans="1:10" ht="31.5" customHeight="1" x14ac:dyDescent="0.25">
      <c r="A13" s="28">
        <v>8</v>
      </c>
      <c r="B13" s="44" t="s">
        <v>164</v>
      </c>
      <c r="C13" s="44"/>
      <c r="D13" s="44"/>
      <c r="E13" s="44"/>
      <c r="F13" s="44"/>
      <c r="G13" s="44"/>
      <c r="H13" s="44"/>
      <c r="I13" s="44"/>
      <c r="J13" s="44"/>
    </row>
    <row r="14" spans="1:10" ht="45.75" customHeight="1" x14ac:dyDescent="0.25">
      <c r="A14" s="28">
        <v>9</v>
      </c>
      <c r="B14" s="44" t="s">
        <v>172</v>
      </c>
      <c r="C14" s="44"/>
      <c r="D14" s="44"/>
      <c r="E14" s="44"/>
      <c r="F14" s="44"/>
      <c r="G14" s="44"/>
      <c r="H14" s="44"/>
      <c r="I14" s="44"/>
      <c r="J14" s="44"/>
    </row>
    <row r="15" spans="1:10" ht="32.25" customHeight="1" x14ac:dyDescent="0.25">
      <c r="A15" s="28">
        <v>10</v>
      </c>
      <c r="B15" s="44" t="s">
        <v>165</v>
      </c>
      <c r="C15" s="44"/>
      <c r="D15" s="44"/>
      <c r="E15" s="44"/>
      <c r="F15" s="44"/>
      <c r="G15" s="44"/>
      <c r="H15" s="44"/>
      <c r="I15" s="44"/>
      <c r="J15" s="44"/>
    </row>
    <row r="16" spans="1:10" ht="30" customHeight="1" x14ac:dyDescent="0.25">
      <c r="A16" s="28">
        <v>11</v>
      </c>
      <c r="B16" s="44" t="s">
        <v>166</v>
      </c>
      <c r="C16" s="44"/>
      <c r="D16" s="44"/>
      <c r="E16" s="44"/>
      <c r="F16" s="44"/>
      <c r="G16" s="44"/>
      <c r="H16" s="44"/>
      <c r="I16" s="44"/>
      <c r="J16" s="44"/>
    </row>
    <row r="17" spans="1:10" x14ac:dyDescent="0.25">
      <c r="A17" s="28">
        <v>12</v>
      </c>
      <c r="B17" s="42" t="s">
        <v>167</v>
      </c>
      <c r="C17" s="42"/>
      <c r="D17" s="42"/>
      <c r="E17" s="42"/>
      <c r="F17" s="42"/>
      <c r="G17" s="42"/>
      <c r="H17" s="42"/>
      <c r="I17" s="42"/>
      <c r="J17" s="42"/>
    </row>
    <row r="18" spans="1:10" ht="48.75" customHeight="1" x14ac:dyDescent="0.25">
      <c r="A18" s="28">
        <v>13</v>
      </c>
      <c r="B18" s="44" t="s">
        <v>168</v>
      </c>
      <c r="C18" s="44"/>
      <c r="D18" s="44"/>
      <c r="E18" s="44"/>
      <c r="F18" s="44"/>
      <c r="G18" s="44"/>
      <c r="H18" s="44"/>
      <c r="I18" s="44"/>
      <c r="J18" s="44"/>
    </row>
    <row r="19" spans="1:10" ht="19.5" customHeight="1" x14ac:dyDescent="0.25">
      <c r="A19" s="28">
        <v>14</v>
      </c>
      <c r="B19" s="44" t="s">
        <v>173</v>
      </c>
      <c r="C19" s="44"/>
      <c r="D19" s="44"/>
      <c r="E19" s="44"/>
      <c r="F19" s="44"/>
      <c r="G19" s="44"/>
      <c r="H19" s="44"/>
      <c r="I19" s="44"/>
      <c r="J19" s="44"/>
    </row>
    <row r="20" spans="1:10" ht="29.25" customHeight="1" x14ac:dyDescent="0.25">
      <c r="A20" s="28">
        <v>15</v>
      </c>
      <c r="B20" s="42" t="s">
        <v>170</v>
      </c>
      <c r="C20" s="42"/>
      <c r="D20" s="42"/>
      <c r="E20" s="42"/>
      <c r="F20" s="42"/>
      <c r="G20" s="42"/>
      <c r="H20" s="42"/>
      <c r="I20" s="42"/>
      <c r="J20" s="42"/>
    </row>
    <row r="21" spans="1:10" ht="18" customHeight="1" x14ac:dyDescent="0.25">
      <c r="A21" s="28">
        <v>16</v>
      </c>
      <c r="B21" s="77" t="s">
        <v>171</v>
      </c>
      <c r="C21" s="77"/>
      <c r="D21" s="77"/>
      <c r="E21" s="77"/>
      <c r="F21" s="77"/>
      <c r="G21" s="77"/>
      <c r="H21" s="77"/>
      <c r="I21" s="77"/>
      <c r="J21" s="77"/>
    </row>
    <row r="22" spans="1:10" ht="31.5" customHeight="1" x14ac:dyDescent="0.25">
      <c r="A22" s="28">
        <v>17</v>
      </c>
      <c r="B22" s="44" t="s">
        <v>174</v>
      </c>
      <c r="C22" s="44"/>
      <c r="D22" s="44"/>
      <c r="E22" s="44"/>
      <c r="F22" s="44"/>
      <c r="G22" s="44"/>
      <c r="H22" s="44"/>
      <c r="I22" s="44"/>
      <c r="J22" s="44"/>
    </row>
  </sheetData>
  <sheetProtection sheet="1" objects="1" scenarios="1"/>
  <mergeCells count="17">
    <mergeCell ref="B11:J11"/>
    <mergeCell ref="B6:J6"/>
    <mergeCell ref="B7:J7"/>
    <mergeCell ref="B8:J8"/>
    <mergeCell ref="B9:J9"/>
    <mergeCell ref="B10:J10"/>
    <mergeCell ref="B20:J20"/>
    <mergeCell ref="B12:J12"/>
    <mergeCell ref="B17:J17"/>
    <mergeCell ref="B21:J21"/>
    <mergeCell ref="B22:J22"/>
    <mergeCell ref="B13:J13"/>
    <mergeCell ref="B14:J14"/>
    <mergeCell ref="B15:J15"/>
    <mergeCell ref="B16:J16"/>
    <mergeCell ref="B18:J18"/>
    <mergeCell ref="B19:J1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1 Cover Page</vt:lpstr>
      <vt:lpstr>2 General Questions</vt:lpstr>
      <vt:lpstr>3 Parking Lot</vt:lpstr>
      <vt:lpstr>4 Perimeter Buffer</vt:lpstr>
      <vt:lpstr>5 Streetscape-Street Tree</vt:lpstr>
      <vt:lpstr>6 Site Landscaping</vt:lpstr>
      <vt:lpstr>7 Details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Chad Meadows</dc:creator>
  <cp:lastModifiedBy>Chad Meadows</cp:lastModifiedBy>
  <dcterms:created xsi:type="dcterms:W3CDTF">2022-03-08T13:41:59Z</dcterms:created>
  <dcterms:modified xsi:type="dcterms:W3CDTF">2022-03-14T21:09:12Z</dcterms:modified>
</cp:coreProperties>
</file>